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7870" windowHeight="9975" activeTab="4"/>
  </bookViews>
  <sheets>
    <sheet name="Дх 2023-2025" sheetId="20" r:id="rId1"/>
    <sheet name="МП " sheetId="17" r:id="rId2"/>
    <sheet name="вед. " sheetId="14" r:id="rId3"/>
    <sheet name="источн" sheetId="19" r:id="rId4"/>
    <sheet name="госполномоч." sheetId="21" r:id="rId5"/>
  </sheets>
  <definedNames>
    <definedName name="_xlnm._FilterDatabase" localSheetId="2" hidden="1">'вед. '!$A$11:$V$1170</definedName>
    <definedName name="_xlnm._FilterDatabase" localSheetId="1" hidden="1">'МП '!$A$12:$N$643</definedName>
    <definedName name="APPT" localSheetId="2">'вед. '!$A$19</definedName>
    <definedName name="FIO" localSheetId="2">'вед. '!#REF!</definedName>
    <definedName name="LAST_CELL" localSheetId="2">'вед. '!#REF!</definedName>
    <definedName name="SIGN" localSheetId="2">'вед. '!$A$19:$E$20</definedName>
    <definedName name="_xlnm.Print_Titles" localSheetId="2">'вед. '!$8:$10</definedName>
    <definedName name="_xlnm.Print_Titles" localSheetId="4">госполномоч.!$8:$10</definedName>
    <definedName name="_xlnm.Print_Titles" localSheetId="1">'МП '!$10:$11</definedName>
  </definedNames>
  <calcPr calcId="145621"/>
</workbook>
</file>

<file path=xl/calcChain.xml><?xml version="1.0" encoding="utf-8"?>
<calcChain xmlns="http://schemas.openxmlformats.org/spreadsheetml/2006/main">
  <c r="C16" i="19" l="1"/>
  <c r="G269" i="17"/>
  <c r="K361" i="14" l="1"/>
  <c r="G181" i="17" l="1"/>
  <c r="H181" i="17"/>
  <c r="K218" i="14"/>
  <c r="P15" i="17" l="1"/>
  <c r="Q15" i="17"/>
  <c r="Q14" i="17" s="1"/>
  <c r="Q13" i="17" s="1"/>
  <c r="P16" i="17"/>
  <c r="Q17" i="17"/>
  <c r="P18" i="17"/>
  <c r="P17" i="17" s="1"/>
  <c r="Q27" i="17"/>
  <c r="Q29" i="17"/>
  <c r="Q31" i="17"/>
  <c r="Q33" i="17"/>
  <c r="Q35" i="17"/>
  <c r="Q38" i="17"/>
  <c r="P39" i="17"/>
  <c r="P40" i="17"/>
  <c r="P41" i="17"/>
  <c r="P38" i="17" s="1"/>
  <c r="P37" i="17" s="1"/>
  <c r="Q42" i="17"/>
  <c r="Q37" i="17" s="1"/>
  <c r="P43" i="17"/>
  <c r="P42" i="17" s="1"/>
  <c r="P44" i="17"/>
  <c r="Q44" i="17"/>
  <c r="P45" i="17"/>
  <c r="P46" i="17"/>
  <c r="Q46" i="17"/>
  <c r="Q52" i="17"/>
  <c r="Q53" i="17"/>
  <c r="P54" i="17"/>
  <c r="P55" i="17"/>
  <c r="Q56" i="17"/>
  <c r="P57" i="17"/>
  <c r="P56" i="17" s="1"/>
  <c r="P58" i="17"/>
  <c r="Q58" i="17"/>
  <c r="P59" i="17"/>
  <c r="Q60" i="17"/>
  <c r="P61" i="17"/>
  <c r="P60" i="17" s="1"/>
  <c r="Q62" i="17"/>
  <c r="P63" i="17"/>
  <c r="P62" i="17" s="1"/>
  <c r="Q67" i="17"/>
  <c r="Q69" i="17"/>
  <c r="P70" i="17"/>
  <c r="P69" i="17" s="1"/>
  <c r="Q71" i="17"/>
  <c r="P72" i="17"/>
  <c r="P71" i="17" s="1"/>
  <c r="Q73" i="17"/>
  <c r="P74" i="17"/>
  <c r="P75" i="17"/>
  <c r="P76" i="17"/>
  <c r="P73" i="17" s="1"/>
  <c r="P77" i="17"/>
  <c r="P79" i="17"/>
  <c r="P78" i="17" s="1"/>
  <c r="P80" i="17"/>
  <c r="P81" i="17"/>
  <c r="P82" i="17"/>
  <c r="Q82" i="17"/>
  <c r="Q78" i="17" s="1"/>
  <c r="P83" i="17"/>
  <c r="Q84" i="17"/>
  <c r="P85" i="17"/>
  <c r="P84" i="17" s="1"/>
  <c r="Q86" i="17"/>
  <c r="P87" i="17"/>
  <c r="P86" i="17" s="1"/>
  <c r="P88" i="17"/>
  <c r="Q88" i="17"/>
  <c r="P89" i="17"/>
  <c r="P90" i="17"/>
  <c r="Q90" i="17"/>
  <c r="P91" i="17"/>
  <c r="Q91" i="17"/>
  <c r="P92" i="17"/>
  <c r="Q92" i="17"/>
  <c r="Q93" i="17"/>
  <c r="Q95" i="17"/>
  <c r="Q100" i="17"/>
  <c r="P101" i="17"/>
  <c r="P100" i="17" s="1"/>
  <c r="P99" i="17" s="1"/>
  <c r="P98" i="17" s="1"/>
  <c r="P104" i="17"/>
  <c r="Q104" i="17"/>
  <c r="P105" i="17"/>
  <c r="Q107" i="17"/>
  <c r="Q99" i="17" s="1"/>
  <c r="Q98" i="17" s="1"/>
  <c r="P108" i="17"/>
  <c r="P107" i="17" s="1"/>
  <c r="Q109" i="17"/>
  <c r="P110" i="17"/>
  <c r="P109" i="17" s="1"/>
  <c r="Q111" i="17"/>
  <c r="Q113" i="17"/>
  <c r="Q115" i="17"/>
  <c r="P116" i="17"/>
  <c r="P115" i="17" s="1"/>
  <c r="P118" i="17"/>
  <c r="P117" i="17" s="1"/>
  <c r="Q118" i="17"/>
  <c r="Q117" i="17" s="1"/>
  <c r="Q122" i="17"/>
  <c r="P123" i="17"/>
  <c r="P122" i="17" s="1"/>
  <c r="P121" i="17" s="1"/>
  <c r="P120" i="17" s="1"/>
  <c r="P124" i="17"/>
  <c r="P125" i="17"/>
  <c r="Q126" i="17"/>
  <c r="P127" i="17"/>
  <c r="P126" i="17" s="1"/>
  <c r="Q133" i="17"/>
  <c r="Q132" i="17" s="1"/>
  <c r="Q131" i="17" s="1"/>
  <c r="P134" i="17"/>
  <c r="P133" i="17" s="1"/>
  <c r="P132" i="17" s="1"/>
  <c r="P131" i="17" s="1"/>
  <c r="Q135" i="17"/>
  <c r="P136" i="17"/>
  <c r="P135" i="17" s="1"/>
  <c r="P139" i="17"/>
  <c r="P138" i="17" s="1"/>
  <c r="P137" i="17" s="1"/>
  <c r="Q139" i="17"/>
  <c r="Q138" i="17" s="1"/>
  <c r="Q137" i="17" s="1"/>
  <c r="P140" i="17"/>
  <c r="Q146" i="17"/>
  <c r="P147" i="17"/>
  <c r="P146" i="17" s="1"/>
  <c r="P145" i="17" s="1"/>
  <c r="P144" i="17" s="1"/>
  <c r="P148" i="17"/>
  <c r="P149" i="17"/>
  <c r="P150" i="17"/>
  <c r="Q150" i="17"/>
  <c r="P151" i="17"/>
  <c r="Q152" i="17"/>
  <c r="P153" i="17"/>
  <c r="P152" i="17" s="1"/>
  <c r="Q154" i="17"/>
  <c r="P155" i="17"/>
  <c r="P154" i="17" s="1"/>
  <c r="Q156" i="17"/>
  <c r="P157" i="17"/>
  <c r="P156" i="17" s="1"/>
  <c r="P158" i="17"/>
  <c r="Q158" i="17"/>
  <c r="P159" i="17"/>
  <c r="Q160" i="17"/>
  <c r="P161" i="17"/>
  <c r="P160" i="17" s="1"/>
  <c r="Q162" i="17"/>
  <c r="P163" i="17"/>
  <c r="P162" i="17" s="1"/>
  <c r="Q164" i="17"/>
  <c r="P165" i="17"/>
  <c r="P164" i="17" s="1"/>
  <c r="P166" i="17"/>
  <c r="Q166" i="17"/>
  <c r="P168" i="17"/>
  <c r="Q168" i="17"/>
  <c r="P170" i="17"/>
  <c r="Q170" i="17"/>
  <c r="P175" i="17"/>
  <c r="Q175" i="17"/>
  <c r="P176" i="17"/>
  <c r="Q177" i="17"/>
  <c r="Q180" i="17"/>
  <c r="P181" i="17"/>
  <c r="P180" i="17" s="1"/>
  <c r="Q182" i="17"/>
  <c r="P183" i="17"/>
  <c r="P182" i="17" s="1"/>
  <c r="P184" i="17"/>
  <c r="Q184" i="17"/>
  <c r="P185" i="17"/>
  <c r="Q186" i="17"/>
  <c r="P187" i="17"/>
  <c r="P186" i="17" s="1"/>
  <c r="Q188" i="17"/>
  <c r="P189" i="17"/>
  <c r="P188" i="17" s="1"/>
  <c r="Q191" i="17"/>
  <c r="Q190" i="17" s="1"/>
  <c r="P193" i="17"/>
  <c r="Q194" i="17"/>
  <c r="Q195" i="17"/>
  <c r="P200" i="17"/>
  <c r="Q201" i="17"/>
  <c r="Q200" i="17" s="1"/>
  <c r="P202" i="17"/>
  <c r="P201" i="17" s="1"/>
  <c r="Q204" i="17"/>
  <c r="Q205" i="17"/>
  <c r="P206" i="17"/>
  <c r="P205" i="17" s="1"/>
  <c r="P204" i="17" s="1"/>
  <c r="Q208" i="17"/>
  <c r="Q207" i="17" s="1"/>
  <c r="P209" i="17"/>
  <c r="Q211" i="17"/>
  <c r="Q213" i="17"/>
  <c r="P215" i="17"/>
  <c r="Q215" i="17"/>
  <c r="P216" i="17"/>
  <c r="Q217" i="17"/>
  <c r="P218" i="17"/>
  <c r="P217" i="17" s="1"/>
  <c r="Q221" i="17"/>
  <c r="Q220" i="17" s="1"/>
  <c r="Q219" i="17" s="1"/>
  <c r="P222" i="17"/>
  <c r="P221" i="17" s="1"/>
  <c r="Q223" i="17"/>
  <c r="P224" i="17"/>
  <c r="P223" i="17" s="1"/>
  <c r="P220" i="17" s="1"/>
  <c r="P219" i="17" s="1"/>
  <c r="P225" i="17"/>
  <c r="Q225" i="17"/>
  <c r="P226" i="17"/>
  <c r="Q227" i="17"/>
  <c r="Q228" i="17"/>
  <c r="P229" i="17"/>
  <c r="P228" i="17" s="1"/>
  <c r="P227" i="17" s="1"/>
  <c r="Q232" i="17"/>
  <c r="Q231" i="17" s="1"/>
  <c r="Q230" i="17" s="1"/>
  <c r="Q239" i="17"/>
  <c r="Q238" i="17" s="1"/>
  <c r="Q237" i="17" s="1"/>
  <c r="P240" i="17"/>
  <c r="P239" i="17" s="1"/>
  <c r="P238" i="17" s="1"/>
  <c r="P237" i="17" s="1"/>
  <c r="Q243" i="17"/>
  <c r="Q242" i="17" s="1"/>
  <c r="P244" i="17"/>
  <c r="P243" i="17" s="1"/>
  <c r="P242" i="17" s="1"/>
  <c r="P241" i="17" s="1"/>
  <c r="Q246" i="17"/>
  <c r="Q245" i="17" s="1"/>
  <c r="P247" i="17"/>
  <c r="P246" i="17" s="1"/>
  <c r="P245" i="17" s="1"/>
  <c r="Q248" i="17"/>
  <c r="Q252" i="17"/>
  <c r="Q251" i="17" s="1"/>
  <c r="Q250" i="17" s="1"/>
  <c r="P253" i="17"/>
  <c r="P252" i="17" s="1"/>
  <c r="P251" i="17" s="1"/>
  <c r="P255" i="17"/>
  <c r="P254" i="17" s="1"/>
  <c r="Q255" i="17"/>
  <c r="Q254" i="17" s="1"/>
  <c r="P256" i="17"/>
  <c r="Q259" i="17"/>
  <c r="Q258" i="17" s="1"/>
  <c r="Q257" i="17" s="1"/>
  <c r="P260" i="17"/>
  <c r="P259" i="17" s="1"/>
  <c r="P258" i="17" s="1"/>
  <c r="P257" i="17" s="1"/>
  <c r="P261" i="17"/>
  <c r="P262" i="17"/>
  <c r="P263" i="17"/>
  <c r="Q263" i="17"/>
  <c r="P264" i="17"/>
  <c r="Q268" i="17"/>
  <c r="P269" i="17"/>
  <c r="P268" i="17" s="1"/>
  <c r="P270" i="17"/>
  <c r="Q270" i="17"/>
  <c r="P271" i="17"/>
  <c r="Q272" i="17"/>
  <c r="Q267" i="17" s="1"/>
  <c r="P273" i="17"/>
  <c r="P272" i="17" s="1"/>
  <c r="Q274" i="17"/>
  <c r="P275" i="17"/>
  <c r="P274" i="17" s="1"/>
  <c r="Q277" i="17"/>
  <c r="P278" i="17"/>
  <c r="P277" i="17" s="1"/>
  <c r="Q279" i="17"/>
  <c r="P280" i="17"/>
  <c r="P279" i="17" s="1"/>
  <c r="Q281" i="17"/>
  <c r="P282" i="17"/>
  <c r="P281" i="17" s="1"/>
  <c r="P283" i="17"/>
  <c r="P284" i="17"/>
  <c r="Q284" i="17"/>
  <c r="P287" i="17"/>
  <c r="Q287" i="17"/>
  <c r="P288" i="17"/>
  <c r="Q289" i="17"/>
  <c r="Q283" i="17" s="1"/>
  <c r="P290" i="17"/>
  <c r="P289" i="17" s="1"/>
  <c r="Q291" i="17"/>
  <c r="Q293" i="17"/>
  <c r="Q296" i="17"/>
  <c r="P297" i="17"/>
  <c r="P296" i="17" s="1"/>
  <c r="Q298" i="17"/>
  <c r="P299" i="17"/>
  <c r="P298" i="17" s="1"/>
  <c r="Q300" i="17"/>
  <c r="Q295" i="17" s="1"/>
  <c r="Q302" i="17"/>
  <c r="P303" i="17"/>
  <c r="P302" i="17" s="1"/>
  <c r="Q303" i="17"/>
  <c r="Q306" i="17"/>
  <c r="P307" i="17"/>
  <c r="P306" i="17" s="1"/>
  <c r="P305" i="17" s="1"/>
  <c r="P308" i="17"/>
  <c r="Q308" i="17"/>
  <c r="P309" i="17"/>
  <c r="Q310" i="17"/>
  <c r="Q305" i="17" s="1"/>
  <c r="P311" i="17"/>
  <c r="P310" i="17" s="1"/>
  <c r="P313" i="17"/>
  <c r="P312" i="17" s="1"/>
  <c r="Q313" i="17"/>
  <c r="Q312" i="17" s="1"/>
  <c r="Q321" i="17"/>
  <c r="Q320" i="17" s="1"/>
  <c r="P323" i="17"/>
  <c r="P321" i="17" s="1"/>
  <c r="Q324" i="17"/>
  <c r="P326" i="17"/>
  <c r="P324" i="17" s="1"/>
  <c r="P320" i="17" s="1"/>
  <c r="P319" i="17" s="1"/>
  <c r="P328" i="17"/>
  <c r="Q328" i="17"/>
  <c r="Q327" i="17" s="1"/>
  <c r="P332" i="17"/>
  <c r="P327" i="17" s="1"/>
  <c r="Q332" i="17"/>
  <c r="Q334" i="17"/>
  <c r="Q335" i="17"/>
  <c r="P339" i="17"/>
  <c r="Q339" i="17"/>
  <c r="P340" i="17"/>
  <c r="Q341" i="17"/>
  <c r="P342" i="17"/>
  <c r="P341" i="17" s="1"/>
  <c r="Q343" i="17"/>
  <c r="Q345" i="17"/>
  <c r="P347" i="17"/>
  <c r="P348" i="17"/>
  <c r="Q348" i="17"/>
  <c r="P351" i="17"/>
  <c r="Q352" i="17"/>
  <c r="Q351" i="17" s="1"/>
  <c r="Q347" i="17" s="1"/>
  <c r="P353" i="17"/>
  <c r="P354" i="17"/>
  <c r="Q354" i="17"/>
  <c r="P356" i="17"/>
  <c r="Q359" i="17"/>
  <c r="P361" i="17"/>
  <c r="P362" i="17"/>
  <c r="P359" i="17" s="1"/>
  <c r="Q363" i="17"/>
  <c r="P365" i="17"/>
  <c r="Q366" i="17"/>
  <c r="P367" i="17"/>
  <c r="P366" i="17" s="1"/>
  <c r="P369" i="17"/>
  <c r="Q370" i="17"/>
  <c r="P371" i="17"/>
  <c r="P370" i="17" s="1"/>
  <c r="Q374" i="17"/>
  <c r="Q376" i="17"/>
  <c r="Q378" i="17"/>
  <c r="Q381" i="17"/>
  <c r="Q380" i="17" s="1"/>
  <c r="Q383" i="17"/>
  <c r="P387" i="17"/>
  <c r="P386" i="17" s="1"/>
  <c r="P385" i="17" s="1"/>
  <c r="Q387" i="17"/>
  <c r="Q386" i="17" s="1"/>
  <c r="Q385" i="17" s="1"/>
  <c r="P388" i="17"/>
  <c r="Q391" i="17"/>
  <c r="Q390" i="17" s="1"/>
  <c r="Q389" i="17" s="1"/>
  <c r="P392" i="17"/>
  <c r="P391" i="17" s="1"/>
  <c r="P393" i="17"/>
  <c r="P394" i="17"/>
  <c r="Q395" i="17"/>
  <c r="Q399" i="17"/>
  <c r="Q400" i="17"/>
  <c r="P401" i="17"/>
  <c r="P402" i="17"/>
  <c r="Q403" i="17"/>
  <c r="Q408" i="17"/>
  <c r="Q410" i="17"/>
  <c r="P411" i="17"/>
  <c r="P410" i="17" s="1"/>
  <c r="P407" i="17" s="1"/>
  <c r="P406" i="17" s="1"/>
  <c r="P412" i="17"/>
  <c r="Q413" i="17"/>
  <c r="Q416" i="17"/>
  <c r="Q415" i="17" s="1"/>
  <c r="Q419" i="17"/>
  <c r="Q420" i="17"/>
  <c r="Q423" i="17"/>
  <c r="P424" i="17"/>
  <c r="P423" i="17" s="1"/>
  <c r="Q428" i="17"/>
  <c r="Q427" i="17" s="1"/>
  <c r="P432" i="17"/>
  <c r="P427" i="17" s="1"/>
  <c r="Q434" i="17"/>
  <c r="Q433" i="17" s="1"/>
  <c r="P435" i="17"/>
  <c r="P434" i="17" s="1"/>
  <c r="P433" i="17" s="1"/>
  <c r="P436" i="17"/>
  <c r="P437" i="17"/>
  <c r="P438" i="17"/>
  <c r="Q438" i="17"/>
  <c r="P439" i="17"/>
  <c r="Q440" i="17"/>
  <c r="Q445" i="17"/>
  <c r="P446" i="17"/>
  <c r="P445" i="17" s="1"/>
  <c r="P444" i="17" s="1"/>
  <c r="Q447" i="17"/>
  <c r="Q449" i="17"/>
  <c r="P451" i="17"/>
  <c r="Q451" i="17"/>
  <c r="P453" i="17"/>
  <c r="Q453" i="17"/>
  <c r="P455" i="17"/>
  <c r="Q455" i="17"/>
  <c r="Q457" i="17"/>
  <c r="P458" i="17"/>
  <c r="P457" i="17" s="1"/>
  <c r="Q459" i="17"/>
  <c r="Q464" i="17"/>
  <c r="Q463" i="17" s="1"/>
  <c r="Q465" i="17"/>
  <c r="P466" i="17"/>
  <c r="P467" i="17"/>
  <c r="Q468" i="17"/>
  <c r="P470" i="17"/>
  <c r="Q470" i="17"/>
  <c r="P471" i="17"/>
  <c r="Q475" i="17"/>
  <c r="P476" i="17"/>
  <c r="P477" i="17"/>
  <c r="Q478" i="17"/>
  <c r="Q480" i="17"/>
  <c r="Q482" i="17"/>
  <c r="Q474" i="17" s="1"/>
  <c r="Q473" i="17" s="1"/>
  <c r="Q472" i="17" s="1"/>
  <c r="P483" i="17"/>
  <c r="P482" i="17" s="1"/>
  <c r="Q486" i="17"/>
  <c r="Q490" i="17"/>
  <c r="Q489" i="17" s="1"/>
  <c r="Q488" i="17" s="1"/>
  <c r="P491" i="17"/>
  <c r="P490" i="17" s="1"/>
  <c r="P489" i="17" s="1"/>
  <c r="P488" i="17" s="1"/>
  <c r="Q492" i="17"/>
  <c r="P493" i="17"/>
  <c r="P492" i="17" s="1"/>
  <c r="Q495" i="17"/>
  <c r="Q494" i="17" s="1"/>
  <c r="Q496" i="17"/>
  <c r="P497" i="17"/>
  <c r="P496" i="17" s="1"/>
  <c r="P495" i="17" s="1"/>
  <c r="P494" i="17" s="1"/>
  <c r="P500" i="17"/>
  <c r="P499" i="17" s="1"/>
  <c r="P498" i="17" s="1"/>
  <c r="Q500" i="17"/>
  <c r="Q499" i="17" s="1"/>
  <c r="Q498" i="17" s="1"/>
  <c r="P501" i="17"/>
  <c r="Q504" i="17"/>
  <c r="Q503" i="17" s="1"/>
  <c r="Q505" i="17"/>
  <c r="Q507" i="17"/>
  <c r="P508" i="17"/>
  <c r="P507" i="17" s="1"/>
  <c r="P504" i="17" s="1"/>
  <c r="P503" i="17" s="1"/>
  <c r="Q509" i="17"/>
  <c r="Q511" i="17"/>
  <c r="Q515" i="17"/>
  <c r="Q514" i="17" s="1"/>
  <c r="Q513" i="17" s="1"/>
  <c r="P516" i="17"/>
  <c r="P515" i="17" s="1"/>
  <c r="Q517" i="17"/>
  <c r="P518" i="17"/>
  <c r="P517" i="17" s="1"/>
  <c r="Q519" i="17"/>
  <c r="P520" i="17"/>
  <c r="P519" i="17" s="1"/>
  <c r="P521" i="17"/>
  <c r="Q521" i="17"/>
  <c r="P522" i="17"/>
  <c r="Q523" i="17"/>
  <c r="Q526" i="17"/>
  <c r="P527" i="17"/>
  <c r="P526" i="17" s="1"/>
  <c r="Q528" i="17"/>
  <c r="Q525" i="17" s="1"/>
  <c r="P529" i="17"/>
  <c r="P528" i="17" s="1"/>
  <c r="P525" i="17" s="1"/>
  <c r="Q530" i="17"/>
  <c r="Q533" i="17"/>
  <c r="P534" i="17"/>
  <c r="P533" i="17" s="1"/>
  <c r="P535" i="17"/>
  <c r="P537" i="17"/>
  <c r="P536" i="17" s="1"/>
  <c r="Q537" i="17"/>
  <c r="Q536" i="17" s="1"/>
  <c r="Q535" i="17" s="1"/>
  <c r="P538" i="17"/>
  <c r="Q541" i="17"/>
  <c r="Q540" i="17" s="1"/>
  <c r="Q542" i="17"/>
  <c r="P543" i="17"/>
  <c r="P544" i="17"/>
  <c r="Q547" i="17"/>
  <c r="P548" i="17"/>
  <c r="P547" i="17" s="1"/>
  <c r="P549" i="17"/>
  <c r="P551" i="17"/>
  <c r="P552" i="17"/>
  <c r="Q552" i="17"/>
  <c r="P553" i="17"/>
  <c r="Q554" i="17"/>
  <c r="Q546" i="17" s="1"/>
  <c r="P555" i="17"/>
  <c r="P554" i="17" s="1"/>
  <c r="Q556" i="17"/>
  <c r="P557" i="17"/>
  <c r="P556" i="17" s="1"/>
  <c r="P558" i="17"/>
  <c r="Q558" i="17"/>
  <c r="P559" i="17"/>
  <c r="P560" i="17"/>
  <c r="Q560" i="17"/>
  <c r="P561" i="17"/>
  <c r="Q562" i="17"/>
  <c r="P563" i="17"/>
  <c r="P562" i="17" s="1"/>
  <c r="Q564" i="17"/>
  <c r="P565" i="17"/>
  <c r="P564" i="17" s="1"/>
  <c r="P566" i="17"/>
  <c r="Q566" i="17"/>
  <c r="P567" i="17"/>
  <c r="P568" i="17"/>
  <c r="Q568" i="17"/>
  <c r="P569" i="17"/>
  <c r="P570" i="17"/>
  <c r="P571" i="17"/>
  <c r="Q571" i="17"/>
  <c r="P572" i="17"/>
  <c r="P573" i="17"/>
  <c r="P574" i="17"/>
  <c r="Q574" i="17"/>
  <c r="P575" i="17"/>
  <c r="Q576" i="17"/>
  <c r="Q578" i="17"/>
  <c r="P579" i="17"/>
  <c r="P578" i="17" s="1"/>
  <c r="P580" i="17"/>
  <c r="Q580" i="17"/>
  <c r="P581" i="17"/>
  <c r="P582" i="17"/>
  <c r="Q584" i="17"/>
  <c r="Q583" i="17" s="1"/>
  <c r="P585" i="17"/>
  <c r="P584" i="17" s="1"/>
  <c r="P583" i="17" s="1"/>
  <c r="P586" i="17"/>
  <c r="P587" i="17"/>
  <c r="P588" i="17"/>
  <c r="Q588" i="17"/>
  <c r="P589" i="17"/>
  <c r="Q591" i="17"/>
  <c r="P592" i="17"/>
  <c r="P594" i="17"/>
  <c r="Q595" i="17"/>
  <c r="Q597" i="17"/>
  <c r="P599" i="17"/>
  <c r="Q599" i="17"/>
  <c r="Q590" i="17" s="1"/>
  <c r="P600" i="17"/>
  <c r="Q601" i="17"/>
  <c r="P602" i="17"/>
  <c r="P601" i="17" s="1"/>
  <c r="Q606" i="17"/>
  <c r="P607" i="17"/>
  <c r="P606" i="17" s="1"/>
  <c r="P608" i="17"/>
  <c r="Q608" i="17"/>
  <c r="P609" i="17"/>
  <c r="Q610" i="17"/>
  <c r="Q605" i="17" s="1"/>
  <c r="P613" i="17"/>
  <c r="Q614" i="17"/>
  <c r="Q616" i="17"/>
  <c r="Q618" i="17"/>
  <c r="P619" i="17"/>
  <c r="P618" i="17" s="1"/>
  <c r="Q623" i="17"/>
  <c r="Q625" i="17"/>
  <c r="P626" i="17"/>
  <c r="P625" i="17" s="1"/>
  <c r="Q627" i="17"/>
  <c r="P629" i="17"/>
  <c r="P630" i="17"/>
  <c r="Q630" i="17"/>
  <c r="Q629" i="17" s="1"/>
  <c r="P631" i="17"/>
  <c r="Q631" i="17"/>
  <c r="P632" i="17"/>
  <c r="P633" i="17"/>
  <c r="Q633" i="17"/>
  <c r="P634" i="17"/>
  <c r="Q635" i="17"/>
  <c r="Q637" i="17"/>
  <c r="P639" i="17"/>
  <c r="Q639" i="17"/>
  <c r="Q545" i="17" l="1"/>
  <c r="Q539" i="17" s="1"/>
  <c r="Q622" i="17"/>
  <c r="Q642" i="17" s="1"/>
  <c r="Q502" i="17"/>
  <c r="P97" i="17"/>
  <c r="P514" i="17"/>
  <c r="P513" i="17" s="1"/>
  <c r="P502" i="17"/>
  <c r="P465" i="17"/>
  <c r="P400" i="17"/>
  <c r="P399" i="17" s="1"/>
  <c r="Q358" i="17"/>
  <c r="Q357" i="17" s="1"/>
  <c r="Q338" i="17"/>
  <c r="Q337" i="17" s="1"/>
  <c r="Q241" i="17"/>
  <c r="Q236" i="17" s="1"/>
  <c r="Q203" i="17"/>
  <c r="P53" i="17"/>
  <c r="P52" i="17" s="1"/>
  <c r="P14" i="17"/>
  <c r="P13" i="17" s="1"/>
  <c r="Q276" i="17"/>
  <c r="Q266" i="17" s="1"/>
  <c r="Q265" i="17" s="1"/>
  <c r="Q51" i="17"/>
  <c r="Q12" i="17" s="1"/>
  <c r="P542" i="17"/>
  <c r="P541" i="17" s="1"/>
  <c r="P540" i="17" s="1"/>
  <c r="P475" i="17"/>
  <c r="P474" i="17" s="1"/>
  <c r="P473" i="17" s="1"/>
  <c r="P472" i="17" s="1"/>
  <c r="Q407" i="17"/>
  <c r="Q406" i="17" s="1"/>
  <c r="Q405" i="17" s="1"/>
  <c r="Q145" i="17"/>
  <c r="Q144" i="17" s="1"/>
  <c r="Q121" i="17"/>
  <c r="Q120" i="17" s="1"/>
  <c r="Q97" i="17" s="1"/>
  <c r="Q444" i="17"/>
  <c r="P338" i="17"/>
  <c r="P337" i="17" s="1"/>
  <c r="Q319" i="17"/>
  <c r="P276" i="17"/>
  <c r="P267" i="17"/>
  <c r="P250" i="17"/>
  <c r="P236" i="17" s="1"/>
  <c r="Q174" i="17"/>
  <c r="Q173" i="17" s="1"/>
  <c r="Q172" i="17" s="1"/>
  <c r="Q66" i="17"/>
  <c r="G409" i="17"/>
  <c r="K1031" i="14"/>
  <c r="K1071" i="14"/>
  <c r="L1071" i="14"/>
  <c r="L1070" i="14" s="1"/>
  <c r="K1070" i="14"/>
  <c r="J1070" i="14"/>
  <c r="I1070" i="14"/>
  <c r="G1070" i="14"/>
  <c r="Q603" i="17" l="1"/>
  <c r="Q643" i="17" s="1"/>
  <c r="H1070" i="14"/>
  <c r="I602" i="14"/>
  <c r="D26" i="20" l="1"/>
  <c r="G628" i="17" l="1"/>
  <c r="K1156" i="14"/>
  <c r="D31" i="20" l="1"/>
  <c r="C53" i="21" l="1"/>
  <c r="G214" i="17" l="1"/>
  <c r="D29" i="20" l="1"/>
  <c r="E27" i="20"/>
  <c r="E28" i="20"/>
  <c r="C63" i="21" l="1"/>
  <c r="B63" i="21"/>
  <c r="B55" i="21"/>
  <c r="C54" i="21"/>
  <c r="B54" i="21"/>
  <c r="B53" i="21"/>
  <c r="B51" i="21"/>
  <c r="B44" i="21"/>
  <c r="C39" i="21"/>
  <c r="B39" i="21"/>
  <c r="E37" i="21"/>
  <c r="D37" i="21"/>
  <c r="C37" i="21"/>
  <c r="B37" i="21"/>
  <c r="E35" i="21"/>
  <c r="D35" i="21"/>
  <c r="E34" i="21"/>
  <c r="D34" i="21"/>
  <c r="C34" i="21"/>
  <c r="B34" i="21"/>
  <c r="E33" i="21"/>
  <c r="D33" i="21"/>
  <c r="C33" i="21"/>
  <c r="B33" i="21"/>
  <c r="E32" i="21"/>
  <c r="D32" i="21"/>
  <c r="C32" i="21"/>
  <c r="B32" i="21"/>
  <c r="E30" i="21"/>
  <c r="D30" i="21"/>
  <c r="C30" i="21"/>
  <c r="B30" i="21"/>
  <c r="E29" i="21"/>
  <c r="D29" i="21"/>
  <c r="C29" i="21"/>
  <c r="B29" i="21"/>
  <c r="E27" i="21"/>
  <c r="D27" i="21"/>
  <c r="C27" i="21"/>
  <c r="B27" i="21"/>
  <c r="E26" i="21"/>
  <c r="D26" i="21"/>
  <c r="C26" i="21"/>
  <c r="B26" i="21"/>
  <c r="E22" i="21"/>
  <c r="D22" i="21"/>
  <c r="C22" i="21"/>
  <c r="B22" i="21"/>
  <c r="E19" i="21"/>
  <c r="D19" i="21"/>
  <c r="C19" i="21"/>
  <c r="B19" i="21"/>
  <c r="E18" i="21"/>
  <c r="D18" i="21"/>
  <c r="C18" i="21"/>
  <c r="B18" i="21"/>
  <c r="E17" i="21"/>
  <c r="D17" i="21"/>
  <c r="C17" i="21"/>
  <c r="B17" i="21"/>
  <c r="E16" i="21"/>
  <c r="D16" i="21"/>
  <c r="B16" i="21"/>
  <c r="E15" i="21"/>
  <c r="D15" i="21"/>
  <c r="B15" i="21"/>
  <c r="B14" i="21" s="1"/>
  <c r="B13" i="21"/>
  <c r="C11" i="21" s="1"/>
  <c r="E11" i="21"/>
  <c r="D11" i="21"/>
  <c r="B11" i="21"/>
  <c r="L91" i="17"/>
  <c r="P768" i="14"/>
  <c r="D14" i="21" l="1"/>
  <c r="D68" i="21" s="1"/>
  <c r="D69" i="21" s="1"/>
  <c r="E14" i="21"/>
  <c r="E68" i="21" s="1"/>
  <c r="E69" i="21" s="1"/>
  <c r="B35" i="21"/>
  <c r="B68" i="21" s="1"/>
  <c r="B69" i="21" s="1"/>
  <c r="C35" i="21"/>
  <c r="C68" i="21" s="1"/>
  <c r="C69" i="21" s="1"/>
  <c r="C70" i="21" l="1"/>
  <c r="U1158" i="14"/>
  <c r="C18" i="19"/>
  <c r="Q347" i="14" l="1"/>
  <c r="M333" i="17"/>
  <c r="G400" i="17" l="1"/>
  <c r="I400" i="17"/>
  <c r="I399" i="17" s="1"/>
  <c r="J400" i="17"/>
  <c r="L400" i="17"/>
  <c r="N400" i="17"/>
  <c r="N399" i="17" s="1"/>
  <c r="O400" i="17"/>
  <c r="O399" i="17" s="1"/>
  <c r="I29" i="20" l="1"/>
  <c r="F29" i="20"/>
  <c r="C29" i="20"/>
  <c r="E26" i="20"/>
  <c r="E25" i="20"/>
  <c r="E23" i="20"/>
  <c r="J22" i="20"/>
  <c r="G22" i="20"/>
  <c r="D22" i="20"/>
  <c r="J21" i="20"/>
  <c r="G21" i="20"/>
  <c r="D21" i="20"/>
  <c r="J20" i="20"/>
  <c r="J18" i="20" s="1"/>
  <c r="G20" i="20"/>
  <c r="D20" i="20"/>
  <c r="D18" i="20" s="1"/>
  <c r="D17" i="20" s="1"/>
  <c r="E17" i="20" s="1"/>
  <c r="J19" i="20"/>
  <c r="G19" i="20"/>
  <c r="G18" i="20" s="1"/>
  <c r="E19" i="20"/>
  <c r="E18" i="20"/>
  <c r="E12" i="20"/>
  <c r="D12" i="20"/>
  <c r="E29" i="20" l="1"/>
  <c r="G17" i="20"/>
  <c r="H18" i="20"/>
  <c r="K18" i="20"/>
  <c r="J17" i="20"/>
  <c r="I97" i="14"/>
  <c r="H17" i="20" l="1"/>
  <c r="H29" i="20" s="1"/>
  <c r="G29" i="20"/>
  <c r="J29" i="20"/>
  <c r="K17" i="20"/>
  <c r="K29" i="20" s="1"/>
  <c r="L630" i="17"/>
  <c r="G20" i="17"/>
  <c r="G435" i="17" l="1"/>
  <c r="G469" i="17"/>
  <c r="K1035" i="14"/>
  <c r="K1112" i="14"/>
  <c r="G318" i="17" l="1"/>
  <c r="G316" i="17"/>
  <c r="I467" i="14"/>
  <c r="I465" i="14"/>
  <c r="G157" i="17"/>
  <c r="K960" i="14"/>
  <c r="K937" i="14"/>
  <c r="L937" i="14" s="1"/>
  <c r="L936" i="14" s="1"/>
  <c r="J936" i="14"/>
  <c r="I936" i="14"/>
  <c r="K936" i="14" l="1"/>
  <c r="M419" i="14"/>
  <c r="N419" i="14"/>
  <c r="O419" i="14"/>
  <c r="P419" i="14"/>
  <c r="R419" i="14"/>
  <c r="S419" i="14"/>
  <c r="T419" i="14"/>
  <c r="U419" i="14"/>
  <c r="G159" i="17"/>
  <c r="G155" i="17"/>
  <c r="G103" i="17"/>
  <c r="K962" i="14"/>
  <c r="K958" i="14"/>
  <c r="G151" i="17" l="1"/>
  <c r="K917" i="14"/>
  <c r="G178" i="17"/>
  <c r="L204" i="14"/>
  <c r="L203" i="14" s="1"/>
  <c r="K203" i="14"/>
  <c r="J203" i="14"/>
  <c r="I203" i="14"/>
  <c r="G179" i="17"/>
  <c r="K843" i="14"/>
  <c r="K842" i="14"/>
  <c r="L421" i="14"/>
  <c r="L420" i="14" s="1"/>
  <c r="L419" i="14" s="1"/>
  <c r="K420" i="14"/>
  <c r="K419" i="14" s="1"/>
  <c r="J420" i="14"/>
  <c r="J419" i="14" s="1"/>
  <c r="I420" i="14"/>
  <c r="I419" i="14" s="1"/>
  <c r="G271" i="17" l="1"/>
  <c r="H304" i="17"/>
  <c r="H303" i="17" s="1"/>
  <c r="H302" i="17" s="1"/>
  <c r="O303" i="17"/>
  <c r="O302" i="17" s="1"/>
  <c r="N303" i="17"/>
  <c r="L303" i="17"/>
  <c r="L302" i="17" s="1"/>
  <c r="K303" i="17"/>
  <c r="K302" i="17" s="1"/>
  <c r="J303" i="17"/>
  <c r="I303" i="17"/>
  <c r="I302" i="17" s="1"/>
  <c r="N302" i="17"/>
  <c r="J302" i="17"/>
  <c r="G303" i="17"/>
  <c r="G302" i="17" s="1"/>
  <c r="K363" i="14" l="1"/>
  <c r="G331" i="17"/>
  <c r="G323" i="17"/>
  <c r="K345" i="14"/>
  <c r="K337" i="14"/>
  <c r="G336" i="17"/>
  <c r="G330" i="17"/>
  <c r="K344" i="14"/>
  <c r="G326" i="17"/>
  <c r="K340" i="14"/>
  <c r="G325" i="17"/>
  <c r="K339" i="14"/>
  <c r="G361" i="17"/>
  <c r="K307" i="14"/>
  <c r="K269" i="14"/>
  <c r="J269" i="14"/>
  <c r="I348" i="17"/>
  <c r="J348" i="17"/>
  <c r="K348" i="17"/>
  <c r="L348" i="17"/>
  <c r="N348" i="17"/>
  <c r="O348" i="17"/>
  <c r="H349" i="17"/>
  <c r="G340" i="17"/>
  <c r="M264" i="14"/>
  <c r="N264" i="14"/>
  <c r="O264" i="14"/>
  <c r="P264" i="14"/>
  <c r="R264" i="14"/>
  <c r="S264" i="14"/>
  <c r="T264" i="14"/>
  <c r="U264" i="14"/>
  <c r="L266" i="14"/>
  <c r="K265" i="14"/>
  <c r="K264" i="14" s="1"/>
  <c r="K262" i="14"/>
  <c r="K594" i="14"/>
  <c r="G222" i="17"/>
  <c r="I547" i="17"/>
  <c r="J547" i="17"/>
  <c r="L547" i="17"/>
  <c r="N547" i="17"/>
  <c r="O547" i="17"/>
  <c r="G550" i="17"/>
  <c r="H550" i="17" s="1"/>
  <c r="M77" i="14"/>
  <c r="N77" i="14"/>
  <c r="P77" i="14"/>
  <c r="R77" i="14"/>
  <c r="S77" i="14"/>
  <c r="U77" i="14"/>
  <c r="L80" i="14"/>
  <c r="K435" i="14" l="1"/>
  <c r="G368" i="17" l="1"/>
  <c r="K314" i="14"/>
  <c r="G332" i="17"/>
  <c r="I332" i="17"/>
  <c r="J332" i="17"/>
  <c r="K332" i="17"/>
  <c r="L332" i="17"/>
  <c r="M332" i="17"/>
  <c r="N332" i="17"/>
  <c r="O332" i="17"/>
  <c r="F332" i="17"/>
  <c r="H333" i="17"/>
  <c r="H332" i="17" s="1"/>
  <c r="G353" i="17"/>
  <c r="I342" i="14"/>
  <c r="J346" i="14"/>
  <c r="K346" i="14"/>
  <c r="M346" i="14"/>
  <c r="N346" i="14"/>
  <c r="O346" i="14"/>
  <c r="P346" i="14"/>
  <c r="Q346" i="14"/>
  <c r="R346" i="14"/>
  <c r="S346" i="14"/>
  <c r="T346" i="14"/>
  <c r="U346" i="14"/>
  <c r="I346" i="14"/>
  <c r="L347" i="14"/>
  <c r="L346" i="14" s="1"/>
  <c r="I341" i="14" l="1"/>
  <c r="L218" i="14"/>
  <c r="L217" i="14" s="1"/>
  <c r="K217" i="14"/>
  <c r="J217" i="14"/>
  <c r="I217" i="14"/>
  <c r="G206" i="17"/>
  <c r="K175" i="14"/>
  <c r="G82" i="17"/>
  <c r="I728" i="14"/>
  <c r="I764" i="14"/>
  <c r="G626" i="17"/>
  <c r="G641" i="17"/>
  <c r="G640" i="17"/>
  <c r="K167" i="14"/>
  <c r="K168" i="14"/>
  <c r="K107" i="14"/>
  <c r="G317" i="17"/>
  <c r="G315" i="17"/>
  <c r="M130" i="17" l="1"/>
  <c r="M129" i="17" s="1"/>
  <c r="M128" i="17" s="1"/>
  <c r="L129" i="17"/>
  <c r="L128" i="17" s="1"/>
  <c r="P1158" i="14"/>
  <c r="Q285" i="14"/>
  <c r="Q284" i="14" s="1"/>
  <c r="Q283" i="14" s="1"/>
  <c r="P284" i="14"/>
  <c r="P283" i="14" s="1"/>
  <c r="G548" i="17" l="1"/>
  <c r="G551" i="17"/>
  <c r="K78" i="14"/>
  <c r="K81" i="14"/>
  <c r="G547" i="17" l="1"/>
  <c r="K77" i="14"/>
  <c r="H143" i="17"/>
  <c r="H142" i="17" s="1"/>
  <c r="H141" i="17" s="1"/>
  <c r="G142" i="17"/>
  <c r="G141" i="17" s="1"/>
  <c r="L926" i="14"/>
  <c r="L925" i="14" s="1"/>
  <c r="L924" i="14" s="1"/>
  <c r="U925" i="14"/>
  <c r="T925" i="14"/>
  <c r="S925" i="14"/>
  <c r="S924" i="14" s="1"/>
  <c r="R925" i="14"/>
  <c r="R924" i="14" s="1"/>
  <c r="P925" i="14"/>
  <c r="P924" i="14" s="1"/>
  <c r="O925" i="14"/>
  <c r="O924" i="14" s="1"/>
  <c r="N925" i="14"/>
  <c r="N924" i="14" s="1"/>
  <c r="M925" i="14"/>
  <c r="M924" i="14" s="1"/>
  <c r="K925" i="14"/>
  <c r="K924" i="14" s="1"/>
  <c r="J925" i="14"/>
  <c r="U924" i="14"/>
  <c r="T924" i="14"/>
  <c r="J924" i="14"/>
  <c r="I925" i="14"/>
  <c r="I924" i="14" s="1"/>
  <c r="G140" i="17" l="1"/>
  <c r="G147" i="17"/>
  <c r="K985" i="14"/>
  <c r="U768" i="14" l="1"/>
  <c r="I768" i="14"/>
  <c r="G91" i="17"/>
  <c r="R409" i="17"/>
  <c r="R408" i="17" s="1"/>
  <c r="M409" i="17"/>
  <c r="M408" i="17" s="1"/>
  <c r="L408" i="17"/>
  <c r="V1073" i="14"/>
  <c r="V1072" i="14" s="1"/>
  <c r="Q1073" i="14"/>
  <c r="Q1072" i="14" s="1"/>
  <c r="M1072" i="14"/>
  <c r="N1072" i="14"/>
  <c r="O1072" i="14"/>
  <c r="P1072" i="14"/>
  <c r="R1072" i="14"/>
  <c r="S1072" i="14"/>
  <c r="T1072" i="14"/>
  <c r="U1072" i="14"/>
  <c r="J177" i="17"/>
  <c r="L177" i="17"/>
  <c r="O177" i="17"/>
  <c r="G177" i="17"/>
  <c r="H179" i="17"/>
  <c r="J841" i="14"/>
  <c r="K841" i="14"/>
  <c r="M841" i="14"/>
  <c r="N841" i="14"/>
  <c r="P841" i="14"/>
  <c r="R841" i="14"/>
  <c r="S841" i="14"/>
  <c r="U841" i="14"/>
  <c r="I841" i="14"/>
  <c r="L843" i="14"/>
  <c r="K495" i="14"/>
  <c r="I366" i="17"/>
  <c r="J366" i="17"/>
  <c r="L366" i="17"/>
  <c r="N366" i="17"/>
  <c r="O366" i="17"/>
  <c r="G366" i="17"/>
  <c r="H368" i="17"/>
  <c r="J312" i="14" l="1"/>
  <c r="K312" i="14"/>
  <c r="M312" i="14"/>
  <c r="N312" i="14"/>
  <c r="P312" i="14"/>
  <c r="R312" i="14"/>
  <c r="S312" i="14"/>
  <c r="U312" i="14"/>
  <c r="I312" i="14"/>
  <c r="L314" i="14"/>
  <c r="M352" i="17"/>
  <c r="I359" i="17"/>
  <c r="J359" i="17"/>
  <c r="L359" i="17"/>
  <c r="N359" i="17"/>
  <c r="O359" i="17"/>
  <c r="G359" i="17"/>
  <c r="H360" i="17"/>
  <c r="G352" i="17"/>
  <c r="K305" i="14"/>
  <c r="J305" i="14"/>
  <c r="M305" i="14"/>
  <c r="N305" i="14"/>
  <c r="P305" i="14"/>
  <c r="R305" i="14"/>
  <c r="S305" i="14"/>
  <c r="U305" i="14"/>
  <c r="I305" i="14"/>
  <c r="L306" i="14"/>
  <c r="Q268" i="14"/>
  <c r="H641" i="17"/>
  <c r="H640" i="17"/>
  <c r="I639" i="17"/>
  <c r="J639" i="17"/>
  <c r="K639" i="17"/>
  <c r="L639" i="17"/>
  <c r="N639" i="17"/>
  <c r="O639" i="17"/>
  <c r="G639" i="17"/>
  <c r="L168" i="14"/>
  <c r="L167" i="14"/>
  <c r="U166" i="14"/>
  <c r="T166" i="14"/>
  <c r="S166" i="14"/>
  <c r="R166" i="14"/>
  <c r="P166" i="14"/>
  <c r="O166" i="14"/>
  <c r="N166" i="14"/>
  <c r="M166" i="14"/>
  <c r="K166" i="14"/>
  <c r="J166" i="14"/>
  <c r="I166" i="14"/>
  <c r="H639" i="17" l="1"/>
  <c r="L166" i="14"/>
  <c r="M355" i="17" l="1"/>
  <c r="J1083" i="14" l="1"/>
  <c r="Q463" i="14"/>
  <c r="Q462" i="14" s="1"/>
  <c r="P462" i="14"/>
  <c r="L82" i="17" l="1"/>
  <c r="L1138" i="14"/>
  <c r="L1137" i="14" s="1"/>
  <c r="J1137" i="14"/>
  <c r="K1137" i="14"/>
  <c r="M1137" i="14"/>
  <c r="N1137" i="14"/>
  <c r="O1137" i="14"/>
  <c r="P1137" i="14"/>
  <c r="R1137" i="14"/>
  <c r="S1137" i="14"/>
  <c r="T1137" i="14"/>
  <c r="U1137" i="14"/>
  <c r="I1137" i="14"/>
  <c r="L629" i="17"/>
  <c r="L627" i="17"/>
  <c r="H628" i="17"/>
  <c r="H627" i="17" s="1"/>
  <c r="G461" i="17"/>
  <c r="G459" i="17"/>
  <c r="H462" i="17"/>
  <c r="H461" i="17" s="1"/>
  <c r="M450" i="17"/>
  <c r="M449" i="17" s="1"/>
  <c r="O449" i="17"/>
  <c r="N449" i="17"/>
  <c r="L449" i="17"/>
  <c r="K449" i="17"/>
  <c r="J449" i="17"/>
  <c r="I449" i="17"/>
  <c r="G449" i="17"/>
  <c r="F449" i="17"/>
  <c r="E449" i="17"/>
  <c r="D449" i="17"/>
  <c r="H456" i="17"/>
  <c r="H455" i="17" s="1"/>
  <c r="H454" i="17"/>
  <c r="H453" i="17" s="1"/>
  <c r="H452" i="17"/>
  <c r="I455" i="17"/>
  <c r="J455" i="17"/>
  <c r="K455" i="17"/>
  <c r="L455" i="17"/>
  <c r="N455" i="17"/>
  <c r="O455" i="17"/>
  <c r="I453" i="17"/>
  <c r="J453" i="17"/>
  <c r="K453" i="17"/>
  <c r="L453" i="17"/>
  <c r="N453" i="17"/>
  <c r="O453" i="17"/>
  <c r="H451" i="17"/>
  <c r="I451" i="17"/>
  <c r="J451" i="17"/>
  <c r="K451" i="17"/>
  <c r="L451" i="17"/>
  <c r="N451" i="17"/>
  <c r="O451" i="17"/>
  <c r="G451" i="17"/>
  <c r="G455" i="17"/>
  <c r="G453" i="17"/>
  <c r="G426" i="17"/>
  <c r="H426" i="17" s="1"/>
  <c r="H425" i="17" s="1"/>
  <c r="G176" i="17"/>
  <c r="I104" i="17"/>
  <c r="J104" i="17"/>
  <c r="L104" i="17"/>
  <c r="N104" i="17"/>
  <c r="O104" i="17"/>
  <c r="G104" i="17"/>
  <c r="H106" i="17"/>
  <c r="H171" i="17"/>
  <c r="H170" i="17" s="1"/>
  <c r="H169" i="17"/>
  <c r="H167" i="17"/>
  <c r="H166" i="17" s="1"/>
  <c r="I170" i="17"/>
  <c r="J170" i="17"/>
  <c r="K170" i="17"/>
  <c r="L170" i="17"/>
  <c r="N170" i="17"/>
  <c r="O170" i="17"/>
  <c r="H168" i="17"/>
  <c r="I168" i="17"/>
  <c r="J168" i="17"/>
  <c r="K168" i="17"/>
  <c r="L168" i="17"/>
  <c r="N168" i="17"/>
  <c r="O168" i="17"/>
  <c r="I166" i="17"/>
  <c r="J166" i="17"/>
  <c r="K166" i="17"/>
  <c r="L166" i="17"/>
  <c r="N166" i="17"/>
  <c r="O166" i="17"/>
  <c r="G166" i="17"/>
  <c r="G170" i="17"/>
  <c r="G168" i="17"/>
  <c r="G158" i="17"/>
  <c r="G156" i="17"/>
  <c r="G154" i="17"/>
  <c r="H119" i="17"/>
  <c r="H118" i="17" s="1"/>
  <c r="H117" i="17" s="1"/>
  <c r="O118" i="17"/>
  <c r="O117" i="17" s="1"/>
  <c r="N118" i="17"/>
  <c r="N117" i="17" s="1"/>
  <c r="L118" i="17"/>
  <c r="L117" i="17" s="1"/>
  <c r="K118" i="17"/>
  <c r="K117" i="17" s="1"/>
  <c r="J118" i="17"/>
  <c r="J117" i="17" s="1"/>
  <c r="I118" i="17"/>
  <c r="I117" i="17" s="1"/>
  <c r="G118" i="17"/>
  <c r="G117" i="17" s="1"/>
  <c r="H443" i="17"/>
  <c r="H442" i="17" s="1"/>
  <c r="G442" i="17"/>
  <c r="H65" i="17"/>
  <c r="H64" i="17"/>
  <c r="G64" i="17"/>
  <c r="G213" i="17"/>
  <c r="H22" i="17"/>
  <c r="H21" i="17" s="1"/>
  <c r="G21" i="17"/>
  <c r="L213" i="17"/>
  <c r="L95" i="17"/>
  <c r="L93" i="17"/>
  <c r="L92" i="17" s="1"/>
  <c r="R96" i="17"/>
  <c r="R95" i="17" s="1"/>
  <c r="R94" i="17"/>
  <c r="R93" i="17" s="1"/>
  <c r="M96" i="17"/>
  <c r="M95" i="17" s="1"/>
  <c r="M94" i="17"/>
  <c r="M93" i="17" s="1"/>
  <c r="G95" i="17"/>
  <c r="G93" i="17"/>
  <c r="I92" i="17"/>
  <c r="J92" i="17"/>
  <c r="K92" i="17"/>
  <c r="N92" i="17"/>
  <c r="O92" i="17"/>
  <c r="H96" i="17"/>
  <c r="H95" i="17" s="1"/>
  <c r="H94" i="17"/>
  <c r="H93" i="17" s="1"/>
  <c r="I46" i="17"/>
  <c r="J46" i="17"/>
  <c r="K46" i="17"/>
  <c r="L46" i="17"/>
  <c r="N46" i="17"/>
  <c r="O46" i="17"/>
  <c r="H50" i="17"/>
  <c r="H49" i="17" s="1"/>
  <c r="G49" i="17"/>
  <c r="K752" i="14"/>
  <c r="G28" i="17"/>
  <c r="H26" i="17"/>
  <c r="H25" i="17" s="1"/>
  <c r="G25" i="17"/>
  <c r="H24" i="17"/>
  <c r="H23" i="17" s="1"/>
  <c r="G23" i="17"/>
  <c r="L211" i="17"/>
  <c r="H214" i="17"/>
  <c r="H213" i="17" s="1"/>
  <c r="H212" i="17"/>
  <c r="H211" i="17" s="1"/>
  <c r="G211" i="17"/>
  <c r="H48" i="17"/>
  <c r="H47" i="17" s="1"/>
  <c r="G47" i="17"/>
  <c r="G46" i="17" s="1"/>
  <c r="M740" i="14"/>
  <c r="N740" i="14"/>
  <c r="O740" i="14"/>
  <c r="R740" i="14"/>
  <c r="S740" i="14"/>
  <c r="T740" i="14"/>
  <c r="L748" i="14"/>
  <c r="L747" i="14" s="1"/>
  <c r="K747" i="14"/>
  <c r="J747" i="14"/>
  <c r="I747" i="14"/>
  <c r="H46" i="17" l="1"/>
  <c r="G92" i="17"/>
  <c r="G425" i="17"/>
  <c r="M92" i="17"/>
  <c r="H92" i="17"/>
  <c r="R92" i="17"/>
  <c r="H432" i="17"/>
  <c r="H409" i="17"/>
  <c r="H408" i="17" s="1"/>
  <c r="G408" i="17"/>
  <c r="G538" i="17"/>
  <c r="G485" i="17"/>
  <c r="G484" i="17" s="1"/>
  <c r="G396" i="17"/>
  <c r="H103" i="17"/>
  <c r="H102" i="17" s="1"/>
  <c r="G102" i="17"/>
  <c r="H20" i="17"/>
  <c r="H19" i="17" s="1"/>
  <c r="G19" i="17"/>
  <c r="H318" i="17"/>
  <c r="H317" i="17" s="1"/>
  <c r="H316" i="17"/>
  <c r="H315" i="17" s="1"/>
  <c r="H398" i="17"/>
  <c r="H397" i="17" s="1"/>
  <c r="G397" i="17"/>
  <c r="M314" i="17"/>
  <c r="M313" i="17" s="1"/>
  <c r="M312" i="17" s="1"/>
  <c r="H314" i="17"/>
  <c r="H313" i="17" s="1"/>
  <c r="I313" i="17"/>
  <c r="I312" i="17" s="1"/>
  <c r="J313" i="17"/>
  <c r="J312" i="17" s="1"/>
  <c r="K313" i="17"/>
  <c r="K312" i="17" s="1"/>
  <c r="L313" i="17"/>
  <c r="L312" i="17" s="1"/>
  <c r="N313" i="17"/>
  <c r="N312" i="17" s="1"/>
  <c r="O313" i="17"/>
  <c r="O312" i="17" s="1"/>
  <c r="G313" i="17"/>
  <c r="G312" i="17" s="1"/>
  <c r="H286" i="17"/>
  <c r="H285" i="17"/>
  <c r="I284" i="17"/>
  <c r="J284" i="17"/>
  <c r="K284" i="17"/>
  <c r="L284" i="17"/>
  <c r="N284" i="17"/>
  <c r="O284" i="17"/>
  <c r="G284" i="17"/>
  <c r="H331" i="17"/>
  <c r="I328" i="17"/>
  <c r="I327" i="17" s="1"/>
  <c r="J328" i="17"/>
  <c r="J327" i="17" s="1"/>
  <c r="K328" i="17"/>
  <c r="K327" i="17" s="1"/>
  <c r="N328" i="17"/>
  <c r="N327" i="17" s="1"/>
  <c r="O328" i="17"/>
  <c r="O327" i="17" s="1"/>
  <c r="G328" i="17"/>
  <c r="G327" i="17" s="1"/>
  <c r="H329" i="17"/>
  <c r="G324" i="17"/>
  <c r="I324" i="17"/>
  <c r="J324" i="17"/>
  <c r="L324" i="17"/>
  <c r="N324" i="17"/>
  <c r="O324" i="17"/>
  <c r="G322" i="17"/>
  <c r="G383" i="17"/>
  <c r="G373" i="17"/>
  <c r="G372" i="17" s="1"/>
  <c r="G363" i="17"/>
  <c r="R355" i="17"/>
  <c r="H355" i="17"/>
  <c r="H352" i="17"/>
  <c r="I351" i="17"/>
  <c r="J351" i="17"/>
  <c r="L351" i="17"/>
  <c r="N351" i="17"/>
  <c r="O351" i="17"/>
  <c r="G351" i="17"/>
  <c r="I354" i="17"/>
  <c r="J354" i="17"/>
  <c r="L354" i="17"/>
  <c r="N354" i="17"/>
  <c r="O354" i="17"/>
  <c r="G354" i="17"/>
  <c r="G350" i="17"/>
  <c r="D351" i="17"/>
  <c r="E351" i="17"/>
  <c r="F353" i="17"/>
  <c r="H353" i="17" s="1"/>
  <c r="K353" i="17"/>
  <c r="K351" i="17" s="1"/>
  <c r="H199" i="17"/>
  <c r="H198" i="17" s="1"/>
  <c r="H197" i="17" s="1"/>
  <c r="G198" i="17"/>
  <c r="G197" i="17" s="1"/>
  <c r="M209" i="14"/>
  <c r="N209" i="14"/>
  <c r="O209" i="14"/>
  <c r="P209" i="14"/>
  <c r="R209" i="14"/>
  <c r="S209" i="14"/>
  <c r="T209" i="14"/>
  <c r="U209" i="14"/>
  <c r="N347" i="17" l="1"/>
  <c r="H373" i="17"/>
  <c r="H372" i="17" s="1"/>
  <c r="L347" i="17"/>
  <c r="J347" i="17"/>
  <c r="H350" i="17"/>
  <c r="H348" i="17" s="1"/>
  <c r="G348" i="17"/>
  <c r="G347" i="17" s="1"/>
  <c r="O347" i="17"/>
  <c r="I347" i="17"/>
  <c r="R352" i="17"/>
  <c r="H325" i="17"/>
  <c r="H351" i="17"/>
  <c r="H485" i="17"/>
  <c r="H484" i="17" s="1"/>
  <c r="H312" i="17"/>
  <c r="H284" i="17"/>
  <c r="M327" i="17"/>
  <c r="L328" i="17"/>
  <c r="L327" i="17" s="1"/>
  <c r="M353" i="17"/>
  <c r="M351" i="17" s="1"/>
  <c r="F351" i="17"/>
  <c r="R351" i="17" l="1"/>
  <c r="G233" i="17"/>
  <c r="H638" i="17"/>
  <c r="H637" i="17" s="1"/>
  <c r="H636" i="17"/>
  <c r="H635" i="17" s="1"/>
  <c r="H621" i="17"/>
  <c r="H620" i="17" s="1"/>
  <c r="G620" i="17"/>
  <c r="L801" i="14" l="1"/>
  <c r="L800" i="14" s="1"/>
  <c r="L799" i="14" s="1"/>
  <c r="L798" i="14" s="1"/>
  <c r="L797" i="14" s="1"/>
  <c r="U800" i="14"/>
  <c r="U799" i="14" s="1"/>
  <c r="U798" i="14" s="1"/>
  <c r="U797" i="14" s="1"/>
  <c r="T800" i="14"/>
  <c r="T799" i="14" s="1"/>
  <c r="T798" i="14" s="1"/>
  <c r="T797" i="14" s="1"/>
  <c r="S800" i="14"/>
  <c r="S799" i="14" s="1"/>
  <c r="S798" i="14" s="1"/>
  <c r="S797" i="14" s="1"/>
  <c r="R800" i="14"/>
  <c r="R799" i="14" s="1"/>
  <c r="R798" i="14" s="1"/>
  <c r="R797" i="14" s="1"/>
  <c r="P800" i="14"/>
  <c r="P799" i="14" s="1"/>
  <c r="P798" i="14" s="1"/>
  <c r="P797" i="14" s="1"/>
  <c r="O800" i="14"/>
  <c r="O799" i="14" s="1"/>
  <c r="O798" i="14" s="1"/>
  <c r="O797" i="14" s="1"/>
  <c r="N800" i="14"/>
  <c r="N799" i="14" s="1"/>
  <c r="N798" i="14" s="1"/>
  <c r="N797" i="14" s="1"/>
  <c r="M800" i="14"/>
  <c r="M799" i="14" s="1"/>
  <c r="M798" i="14" s="1"/>
  <c r="M797" i="14" s="1"/>
  <c r="K800" i="14"/>
  <c r="K799" i="14" s="1"/>
  <c r="K798" i="14" s="1"/>
  <c r="K797" i="14" s="1"/>
  <c r="J800" i="14"/>
  <c r="J799" i="14" s="1"/>
  <c r="J798" i="14" s="1"/>
  <c r="J797" i="14" s="1"/>
  <c r="I800" i="14"/>
  <c r="I799" i="14" s="1"/>
  <c r="I798" i="14" s="1"/>
  <c r="I797" i="14" s="1"/>
  <c r="H800" i="14"/>
  <c r="H799" i="14" s="1"/>
  <c r="H798" i="14" s="1"/>
  <c r="H797" i="14" s="1"/>
  <c r="L782" i="14"/>
  <c r="L781" i="14" s="1"/>
  <c r="L780" i="14" s="1"/>
  <c r="L779" i="14" s="1"/>
  <c r="L778" i="14" s="1"/>
  <c r="U781" i="14"/>
  <c r="U780" i="14" s="1"/>
  <c r="U779" i="14" s="1"/>
  <c r="U778" i="14" s="1"/>
  <c r="T781" i="14"/>
  <c r="T780" i="14" s="1"/>
  <c r="T779" i="14" s="1"/>
  <c r="T778" i="14" s="1"/>
  <c r="S781" i="14"/>
  <c r="S780" i="14" s="1"/>
  <c r="S779" i="14" s="1"/>
  <c r="S778" i="14" s="1"/>
  <c r="R781" i="14"/>
  <c r="R780" i="14" s="1"/>
  <c r="R779" i="14" s="1"/>
  <c r="R778" i="14" s="1"/>
  <c r="P781" i="14"/>
  <c r="P780" i="14" s="1"/>
  <c r="P779" i="14" s="1"/>
  <c r="P778" i="14" s="1"/>
  <c r="O781" i="14"/>
  <c r="O780" i="14" s="1"/>
  <c r="O779" i="14" s="1"/>
  <c r="O778" i="14" s="1"/>
  <c r="N781" i="14"/>
  <c r="N780" i="14" s="1"/>
  <c r="N779" i="14" s="1"/>
  <c r="N778" i="14" s="1"/>
  <c r="M781" i="14"/>
  <c r="M780" i="14" s="1"/>
  <c r="M779" i="14" s="1"/>
  <c r="M778" i="14" s="1"/>
  <c r="K781" i="14"/>
  <c r="K780" i="14" s="1"/>
  <c r="K779" i="14" s="1"/>
  <c r="K778" i="14" s="1"/>
  <c r="J781" i="14"/>
  <c r="J780" i="14" s="1"/>
  <c r="J779" i="14" s="1"/>
  <c r="J778" i="14" s="1"/>
  <c r="I781" i="14"/>
  <c r="I780" i="14" s="1"/>
  <c r="I779" i="14" s="1"/>
  <c r="I778" i="14" s="1"/>
  <c r="H781" i="14"/>
  <c r="H780" i="14" s="1"/>
  <c r="H779" i="14" s="1"/>
  <c r="H778" i="14" s="1"/>
  <c r="L736" i="14"/>
  <c r="L735" i="14" s="1"/>
  <c r="L734" i="14"/>
  <c r="L733" i="14" s="1"/>
  <c r="U735" i="14"/>
  <c r="T735" i="14"/>
  <c r="S735" i="14"/>
  <c r="R735" i="14"/>
  <c r="P735" i="14"/>
  <c r="O735" i="14"/>
  <c r="N735" i="14"/>
  <c r="M735" i="14"/>
  <c r="K735" i="14"/>
  <c r="J735" i="14"/>
  <c r="I735" i="14"/>
  <c r="U733" i="14"/>
  <c r="T733" i="14"/>
  <c r="S733" i="14"/>
  <c r="R733" i="14"/>
  <c r="P733" i="14"/>
  <c r="O733" i="14"/>
  <c r="N733" i="14"/>
  <c r="M733" i="14"/>
  <c r="K733" i="14"/>
  <c r="J733" i="14"/>
  <c r="I733" i="14"/>
  <c r="H733" i="14"/>
  <c r="H735" i="14"/>
  <c r="T732" i="14" l="1"/>
  <c r="T731" i="14" s="1"/>
  <c r="T730" i="14" s="1"/>
  <c r="O732" i="14"/>
  <c r="O731" i="14" s="1"/>
  <c r="O730" i="14" s="1"/>
  <c r="H732" i="14"/>
  <c r="H731" i="14" s="1"/>
  <c r="H730" i="14" s="1"/>
  <c r="S732" i="14"/>
  <c r="S731" i="14" s="1"/>
  <c r="S730" i="14" s="1"/>
  <c r="J732" i="14"/>
  <c r="J731" i="14" s="1"/>
  <c r="J730" i="14" s="1"/>
  <c r="K732" i="14"/>
  <c r="K731" i="14" s="1"/>
  <c r="K730" i="14" s="1"/>
  <c r="R732" i="14"/>
  <c r="R731" i="14" s="1"/>
  <c r="R730" i="14" s="1"/>
  <c r="I732" i="14"/>
  <c r="I731" i="14" s="1"/>
  <c r="I730" i="14" s="1"/>
  <c r="N732" i="14"/>
  <c r="N731" i="14" s="1"/>
  <c r="N730" i="14" s="1"/>
  <c r="U732" i="14"/>
  <c r="U731" i="14" s="1"/>
  <c r="U730" i="14" s="1"/>
  <c r="P732" i="14"/>
  <c r="P731" i="14" s="1"/>
  <c r="P730" i="14" s="1"/>
  <c r="M732" i="14"/>
  <c r="M731" i="14" s="1"/>
  <c r="M730" i="14" s="1"/>
  <c r="L732" i="14"/>
  <c r="L731" i="14" s="1"/>
  <c r="L730" i="14" s="1"/>
  <c r="L163" i="14" l="1"/>
  <c r="L162" i="14" s="1"/>
  <c r="L460" i="14"/>
  <c r="L459" i="14" s="1"/>
  <c r="L458" i="14" s="1"/>
  <c r="J459" i="14"/>
  <c r="J458" i="14" s="1"/>
  <c r="K459" i="14"/>
  <c r="K458" i="14" s="1"/>
  <c r="M459" i="14"/>
  <c r="M458" i="14" s="1"/>
  <c r="N459" i="14"/>
  <c r="N458" i="14" s="1"/>
  <c r="O459" i="14"/>
  <c r="O458" i="14" s="1"/>
  <c r="P459" i="14"/>
  <c r="P458" i="14" s="1"/>
  <c r="R459" i="14"/>
  <c r="R458" i="14" s="1"/>
  <c r="S459" i="14"/>
  <c r="S458" i="14" s="1"/>
  <c r="T459" i="14"/>
  <c r="T458" i="14" s="1"/>
  <c r="U459" i="14"/>
  <c r="U458" i="14" s="1"/>
  <c r="I459" i="14"/>
  <c r="I458" i="14" s="1"/>
  <c r="I319" i="14" l="1"/>
  <c r="L594" i="14" l="1"/>
  <c r="L593" i="14" s="1"/>
  <c r="K593" i="14"/>
  <c r="J593" i="14"/>
  <c r="I593" i="14"/>
  <c r="L1073" i="14"/>
  <c r="L1072" i="14" s="1"/>
  <c r="K1072" i="14"/>
  <c r="J1072" i="14"/>
  <c r="I1072" i="14"/>
  <c r="K449" i="14"/>
  <c r="L211" i="14"/>
  <c r="L210" i="14" s="1"/>
  <c r="L209" i="14" s="1"/>
  <c r="K210" i="14"/>
  <c r="K209" i="14" s="1"/>
  <c r="J210" i="14"/>
  <c r="J209" i="14" s="1"/>
  <c r="I210" i="14"/>
  <c r="I209" i="14" s="1"/>
  <c r="L994" i="14" l="1"/>
  <c r="L993" i="14" s="1"/>
  <c r="K993" i="14"/>
  <c r="J993" i="14"/>
  <c r="I993" i="14"/>
  <c r="L372" i="14" l="1"/>
  <c r="L371" i="14"/>
  <c r="J370" i="14"/>
  <c r="K370" i="14"/>
  <c r="M370" i="14"/>
  <c r="N370" i="14"/>
  <c r="O370" i="14"/>
  <c r="P370" i="14"/>
  <c r="R370" i="14"/>
  <c r="S370" i="14"/>
  <c r="T370" i="14"/>
  <c r="U370" i="14"/>
  <c r="I370" i="14"/>
  <c r="K366" i="14"/>
  <c r="M342" i="14"/>
  <c r="M341" i="14" s="1"/>
  <c r="N342" i="14"/>
  <c r="N341" i="14" s="1"/>
  <c r="O342" i="14"/>
  <c r="O341" i="14" s="1"/>
  <c r="P342" i="14"/>
  <c r="P341" i="14" s="1"/>
  <c r="R342" i="14"/>
  <c r="R341" i="14" s="1"/>
  <c r="S342" i="14"/>
  <c r="S341" i="14" s="1"/>
  <c r="T342" i="14"/>
  <c r="T341" i="14" s="1"/>
  <c r="U342" i="14"/>
  <c r="U341" i="14" s="1"/>
  <c r="L343" i="14"/>
  <c r="L345" i="14"/>
  <c r="K338" i="14"/>
  <c r="M338" i="14"/>
  <c r="N338" i="14"/>
  <c r="P338" i="14"/>
  <c r="R338" i="14"/>
  <c r="S338" i="14"/>
  <c r="U338" i="14"/>
  <c r="K336" i="14"/>
  <c r="L1156" i="14"/>
  <c r="L1155" i="14" s="1"/>
  <c r="L1154" i="14" s="1"/>
  <c r="K342" i="14" l="1"/>
  <c r="K341" i="14" s="1"/>
  <c r="L339" i="14"/>
  <c r="L370" i="14"/>
  <c r="U268" i="14"/>
  <c r="V268" i="14" s="1"/>
  <c r="M786" i="14"/>
  <c r="N786" i="14"/>
  <c r="O786" i="14"/>
  <c r="R786" i="14"/>
  <c r="S786" i="14"/>
  <c r="T786" i="14"/>
  <c r="L792" i="14"/>
  <c r="L791" i="14" s="1"/>
  <c r="K791" i="14"/>
  <c r="J791" i="14"/>
  <c r="I791" i="14"/>
  <c r="L752" i="14" l="1"/>
  <c r="L751" i="14" s="1"/>
  <c r="K751" i="14"/>
  <c r="J751" i="14"/>
  <c r="L746" i="14" l="1"/>
  <c r="L745" i="14" s="1"/>
  <c r="K745" i="14"/>
  <c r="J745" i="14"/>
  <c r="I745" i="14"/>
  <c r="L1031" i="14" l="1"/>
  <c r="L1030" i="14" s="1"/>
  <c r="L1029" i="14" s="1"/>
  <c r="L1028" i="14" s="1"/>
  <c r="K1030" i="14"/>
  <c r="K1029" i="14" s="1"/>
  <c r="K1028" i="14" s="1"/>
  <c r="J1030" i="14"/>
  <c r="J1029" i="14" s="1"/>
  <c r="J1028" i="14" s="1"/>
  <c r="I1030" i="14"/>
  <c r="I1029" i="14" s="1"/>
  <c r="I1028" i="14" s="1"/>
  <c r="L165" i="14" l="1"/>
  <c r="L164" i="14" s="1"/>
  <c r="L437" i="14"/>
  <c r="L436" i="14" s="1"/>
  <c r="K436" i="14"/>
  <c r="J436" i="14"/>
  <c r="I436" i="14"/>
  <c r="L1108" i="14" l="1"/>
  <c r="L1107" i="14" s="1"/>
  <c r="U1107" i="14"/>
  <c r="S1107" i="14"/>
  <c r="R1107" i="14"/>
  <c r="P1107" i="14"/>
  <c r="N1107" i="14"/>
  <c r="M1107" i="14"/>
  <c r="K1107" i="14"/>
  <c r="J1107" i="14"/>
  <c r="I1107" i="14"/>
  <c r="H1107" i="14"/>
  <c r="G1107" i="14"/>
  <c r="F1107" i="14"/>
  <c r="Q1102" i="14"/>
  <c r="Q1101" i="14" s="1"/>
  <c r="R1101" i="14"/>
  <c r="S1101" i="14"/>
  <c r="T1101" i="14"/>
  <c r="U1101" i="14"/>
  <c r="P1101" i="14"/>
  <c r="M1086" i="14"/>
  <c r="N1086" i="14"/>
  <c r="O1086" i="14"/>
  <c r="P1086" i="14"/>
  <c r="Q1086" i="14"/>
  <c r="R1086" i="14"/>
  <c r="S1086" i="14"/>
  <c r="T1086" i="14"/>
  <c r="U1086" i="14"/>
  <c r="V1086" i="14"/>
  <c r="I1091" i="14"/>
  <c r="I1089" i="14"/>
  <c r="L1092" i="14"/>
  <c r="L1091" i="14"/>
  <c r="K1091" i="14"/>
  <c r="J1091" i="14"/>
  <c r="L1080" i="14"/>
  <c r="L1079" i="14" s="1"/>
  <c r="K1079" i="14"/>
  <c r="J1079" i="14"/>
  <c r="I1079" i="14"/>
  <c r="L972" i="14"/>
  <c r="L971" i="14" s="1"/>
  <c r="K971" i="14"/>
  <c r="J971" i="14"/>
  <c r="I971" i="14"/>
  <c r="L970" i="14"/>
  <c r="L969" i="14" s="1"/>
  <c r="K969" i="14"/>
  <c r="J969" i="14"/>
  <c r="I969" i="14"/>
  <c r="L968" i="14"/>
  <c r="L967" i="14" s="1"/>
  <c r="K967" i="14"/>
  <c r="J967" i="14"/>
  <c r="I967" i="14"/>
  <c r="T888" i="14"/>
  <c r="O888" i="14"/>
  <c r="L892" i="14"/>
  <c r="L891" i="14" s="1"/>
  <c r="K891" i="14"/>
  <c r="J891" i="14"/>
  <c r="I891" i="14"/>
  <c r="M880" i="14"/>
  <c r="N880" i="14"/>
  <c r="O880" i="14"/>
  <c r="R880" i="14"/>
  <c r="S880" i="14"/>
  <c r="T880" i="14"/>
  <c r="L884" i="14"/>
  <c r="L883" i="14" s="1"/>
  <c r="K883" i="14"/>
  <c r="J883" i="14"/>
  <c r="I883" i="14"/>
  <c r="U875" i="14"/>
  <c r="U874" i="14" s="1"/>
  <c r="U873" i="14" s="1"/>
  <c r="T875" i="14"/>
  <c r="T874" i="14" s="1"/>
  <c r="T873" i="14" s="1"/>
  <c r="T872" i="14" s="1"/>
  <c r="S875" i="14"/>
  <c r="S874" i="14" s="1"/>
  <c r="S873" i="14" s="1"/>
  <c r="S872" i="14" s="1"/>
  <c r="R875" i="14"/>
  <c r="R874" i="14" s="1"/>
  <c r="R873" i="14" s="1"/>
  <c r="R872" i="14" s="1"/>
  <c r="P875" i="14"/>
  <c r="P874" i="14" s="1"/>
  <c r="P873" i="14" s="1"/>
  <c r="O875" i="14"/>
  <c r="O874" i="14" s="1"/>
  <c r="O873" i="14" s="1"/>
  <c r="O872" i="14" s="1"/>
  <c r="N875" i="14"/>
  <c r="N874" i="14" s="1"/>
  <c r="N873" i="14" s="1"/>
  <c r="N872" i="14" s="1"/>
  <c r="M875" i="14"/>
  <c r="M874" i="14" s="1"/>
  <c r="M873" i="14" s="1"/>
  <c r="M872" i="14" s="1"/>
  <c r="L877" i="14"/>
  <c r="L876" i="14" s="1"/>
  <c r="L875" i="14" s="1"/>
  <c r="L874" i="14" s="1"/>
  <c r="L873" i="14" s="1"/>
  <c r="K876" i="14"/>
  <c r="K875" i="14" s="1"/>
  <c r="K874" i="14" s="1"/>
  <c r="K873" i="14" s="1"/>
  <c r="J876" i="14"/>
  <c r="J875" i="14" s="1"/>
  <c r="J874" i="14" s="1"/>
  <c r="J873" i="14" s="1"/>
  <c r="I876" i="14"/>
  <c r="I875" i="14" s="1"/>
  <c r="I874" i="14" s="1"/>
  <c r="I873" i="14" s="1"/>
  <c r="M773" i="14"/>
  <c r="N773" i="14"/>
  <c r="O773" i="14"/>
  <c r="R773" i="14"/>
  <c r="S773" i="14"/>
  <c r="T773" i="14"/>
  <c r="V777" i="14"/>
  <c r="V776" i="14" s="1"/>
  <c r="U776" i="14"/>
  <c r="V775" i="14"/>
  <c r="V774" i="14" s="1"/>
  <c r="U774" i="14"/>
  <c r="Q777" i="14"/>
  <c r="Q776" i="14" s="1"/>
  <c r="P776" i="14"/>
  <c r="Q775" i="14"/>
  <c r="Q774" i="14" s="1"/>
  <c r="P774" i="14"/>
  <c r="L777" i="14"/>
  <c r="L776" i="14" s="1"/>
  <c r="K776" i="14"/>
  <c r="J776" i="14"/>
  <c r="I776" i="14"/>
  <c r="L775" i="14"/>
  <c r="L774" i="14" s="1"/>
  <c r="K774" i="14"/>
  <c r="J774" i="14"/>
  <c r="I774" i="14"/>
  <c r="L750" i="14"/>
  <c r="L749" i="14" s="1"/>
  <c r="K749" i="14"/>
  <c r="J749" i="14"/>
  <c r="I749" i="14"/>
  <c r="M523" i="14"/>
  <c r="N523" i="14"/>
  <c r="O523" i="14"/>
  <c r="R523" i="14"/>
  <c r="S523" i="14"/>
  <c r="T523" i="14"/>
  <c r="L529" i="14"/>
  <c r="L528" i="14" s="1"/>
  <c r="K528" i="14"/>
  <c r="J528" i="14"/>
  <c r="I528" i="14"/>
  <c r="U461" i="14"/>
  <c r="T461" i="14"/>
  <c r="S461" i="14"/>
  <c r="R461" i="14"/>
  <c r="Q461" i="14"/>
  <c r="P461" i="14"/>
  <c r="O461" i="14"/>
  <c r="N461" i="14"/>
  <c r="M461" i="14"/>
  <c r="L463" i="14"/>
  <c r="L462" i="14" s="1"/>
  <c r="K462" i="14"/>
  <c r="J462" i="14"/>
  <c r="I462" i="14"/>
  <c r="L465" i="14"/>
  <c r="L464" i="14" s="1"/>
  <c r="K464" i="14"/>
  <c r="J464" i="14"/>
  <c r="I464" i="14"/>
  <c r="L467" i="14"/>
  <c r="L466" i="14" s="1"/>
  <c r="K466" i="14"/>
  <c r="J466" i="14"/>
  <c r="I466" i="14"/>
  <c r="O405" i="14"/>
  <c r="T405" i="14"/>
  <c r="L415" i="14"/>
  <c r="L414" i="14" s="1"/>
  <c r="K414" i="14"/>
  <c r="J414" i="14"/>
  <c r="I414" i="14"/>
  <c r="L319" i="14"/>
  <c r="L318" i="14" s="1"/>
  <c r="K318" i="14"/>
  <c r="J318" i="14"/>
  <c r="I318" i="14"/>
  <c r="V271" i="14"/>
  <c r="Q271" i="14"/>
  <c r="J270" i="14"/>
  <c r="K270" i="14"/>
  <c r="M270" i="14"/>
  <c r="N270" i="14"/>
  <c r="P270" i="14"/>
  <c r="R270" i="14"/>
  <c r="S270" i="14"/>
  <c r="U270" i="14"/>
  <c r="I270" i="14"/>
  <c r="L271" i="14"/>
  <c r="H148" i="14"/>
  <c r="L65" i="14"/>
  <c r="L64" i="14" s="1"/>
  <c r="K64" i="14"/>
  <c r="J64" i="14"/>
  <c r="I64" i="14"/>
  <c r="K773" i="14" l="1"/>
  <c r="R457" i="14"/>
  <c r="R456" i="14" s="1"/>
  <c r="R455" i="14" s="1"/>
  <c r="O457" i="14"/>
  <c r="O456" i="14" s="1"/>
  <c r="O455" i="14" s="1"/>
  <c r="P457" i="14"/>
  <c r="P456" i="14" s="1"/>
  <c r="P455" i="14" s="1"/>
  <c r="T457" i="14"/>
  <c r="T456" i="14" s="1"/>
  <c r="T455" i="14" s="1"/>
  <c r="N457" i="14"/>
  <c r="N456" i="14" s="1"/>
  <c r="N455" i="14" s="1"/>
  <c r="S457" i="14"/>
  <c r="S456" i="14" s="1"/>
  <c r="S455" i="14" s="1"/>
  <c r="M457" i="14"/>
  <c r="M456" i="14" s="1"/>
  <c r="M455" i="14" s="1"/>
  <c r="Q457" i="14"/>
  <c r="Q456" i="14" s="1"/>
  <c r="Q455" i="14" s="1"/>
  <c r="U457" i="14"/>
  <c r="U456" i="14" s="1"/>
  <c r="U455" i="14" s="1"/>
  <c r="K461" i="14"/>
  <c r="J773" i="14"/>
  <c r="I1086" i="14"/>
  <c r="I773" i="14"/>
  <c r="L773" i="14"/>
  <c r="I461" i="14"/>
  <c r="J461" i="14"/>
  <c r="P773" i="14"/>
  <c r="Q773" i="14"/>
  <c r="U773" i="14"/>
  <c r="V773" i="14"/>
  <c r="L461" i="14"/>
  <c r="I457" i="14" l="1"/>
  <c r="I456" i="14" s="1"/>
  <c r="I455" i="14" s="1"/>
  <c r="L457" i="14"/>
  <c r="L456" i="14" s="1"/>
  <c r="L455" i="14" s="1"/>
  <c r="J457" i="14"/>
  <c r="J456" i="14" s="1"/>
  <c r="J455" i="14" s="1"/>
  <c r="K457" i="14"/>
  <c r="K456" i="14" s="1"/>
  <c r="K455" i="14" s="1"/>
  <c r="I1168" i="14"/>
  <c r="I1167" i="14" s="1"/>
  <c r="I1166" i="14" s="1"/>
  <c r="I1164" i="14"/>
  <c r="I1163" i="14" s="1"/>
  <c r="I1162" i="14" s="1"/>
  <c r="I1157" i="14"/>
  <c r="I1155" i="14"/>
  <c r="I1150" i="14"/>
  <c r="I1149" i="14" s="1"/>
  <c r="I1148" i="14" s="1"/>
  <c r="I1145" i="14"/>
  <c r="I1144" i="14" s="1"/>
  <c r="I1143" i="14" s="1"/>
  <c r="I1139" i="14"/>
  <c r="I1131" i="14"/>
  <c r="I1127" i="14"/>
  <c r="I1117" i="14"/>
  <c r="I1116" i="14" s="1"/>
  <c r="I1115" i="14" s="1"/>
  <c r="I1114" i="14" s="1"/>
  <c r="I1113" i="14" s="1"/>
  <c r="I1111" i="14"/>
  <c r="I1110" i="14" s="1"/>
  <c r="I1109" i="14" s="1"/>
  <c r="I1105" i="14"/>
  <c r="I1103" i="14"/>
  <c r="I1099" i="14"/>
  <c r="I1097" i="14"/>
  <c r="I1082" i="14"/>
  <c r="I1081" i="14" s="1"/>
  <c r="I1077" i="14"/>
  <c r="I1074" i="14"/>
  <c r="I1069" i="14" s="1"/>
  <c r="I1065" i="14"/>
  <c r="I1064" i="14" s="1"/>
  <c r="I1063" i="14" s="1"/>
  <c r="I1062" i="14" s="1"/>
  <c r="I1058" i="14"/>
  <c r="I1057" i="14" s="1"/>
  <c r="I1056" i="14" s="1"/>
  <c r="I1055" i="14" s="1"/>
  <c r="I1054" i="14" s="1"/>
  <c r="I1053" i="14" s="1"/>
  <c r="I1051" i="14"/>
  <c r="I1050" i="14" s="1"/>
  <c r="I1049" i="14" s="1"/>
  <c r="I1048" i="14" s="1"/>
  <c r="I1047" i="14" s="1"/>
  <c r="I1045" i="14"/>
  <c r="I1044" i="14" s="1"/>
  <c r="I1043" i="14" s="1"/>
  <c r="I1042" i="14" s="1"/>
  <c r="I1036" i="14" s="1"/>
  <c r="I1034" i="14"/>
  <c r="I1033" i="14" s="1"/>
  <c r="I1032" i="14" s="1"/>
  <c r="I1027" i="14" s="1"/>
  <c r="I1026" i="14" s="1"/>
  <c r="I1023" i="14"/>
  <c r="I1022" i="14" s="1"/>
  <c r="I1021" i="14" s="1"/>
  <c r="I1020" i="14" s="1"/>
  <c r="I1019" i="14" s="1"/>
  <c r="I1018" i="14" s="1"/>
  <c r="I1014" i="14"/>
  <c r="I1012" i="14"/>
  <c r="I1010" i="14"/>
  <c r="I1008" i="14"/>
  <c r="I1001" i="14"/>
  <c r="I1000" i="14" s="1"/>
  <c r="I998" i="14"/>
  <c r="I997" i="14" s="1"/>
  <c r="I995" i="14"/>
  <c r="I992" i="14" s="1"/>
  <c r="I988" i="14"/>
  <c r="I984" i="14"/>
  <c r="I980" i="14"/>
  <c r="I977" i="14"/>
  <c r="I965" i="14"/>
  <c r="I963" i="14"/>
  <c r="I961" i="14"/>
  <c r="I959" i="14"/>
  <c r="I957" i="14"/>
  <c r="I953" i="14"/>
  <c r="I951" i="14"/>
  <c r="I944" i="14"/>
  <c r="I942" i="14"/>
  <c r="I940" i="14"/>
  <c r="I938" i="14"/>
  <c r="I929" i="14"/>
  <c r="I928" i="14" s="1"/>
  <c r="I927" i="14" s="1"/>
  <c r="I922" i="14"/>
  <c r="I921" i="14" s="1"/>
  <c r="I920" i="14" s="1"/>
  <c r="I916" i="14"/>
  <c r="I915" i="14" s="1"/>
  <c r="I914" i="14" s="1"/>
  <c r="I913" i="14" s="1"/>
  <c r="I912" i="14" s="1"/>
  <c r="I907" i="14"/>
  <c r="I906" i="14" s="1"/>
  <c r="I905" i="14" s="1"/>
  <c r="I904" i="14" s="1"/>
  <c r="I903" i="14" s="1"/>
  <c r="I902" i="14" s="1"/>
  <c r="I900" i="14"/>
  <c r="I899" i="14" s="1"/>
  <c r="I898" i="14" s="1"/>
  <c r="I897" i="14" s="1"/>
  <c r="I896" i="14" s="1"/>
  <c r="I895" i="14" s="1"/>
  <c r="I889" i="14"/>
  <c r="I888" i="14" s="1"/>
  <c r="I887" i="14" s="1"/>
  <c r="I886" i="14" s="1"/>
  <c r="I885" i="14" s="1"/>
  <c r="I881" i="14"/>
  <c r="I869" i="14"/>
  <c r="I868" i="14" s="1"/>
  <c r="I867" i="14" s="1"/>
  <c r="I866" i="14" s="1"/>
  <c r="I865" i="14" s="1"/>
  <c r="I863" i="14"/>
  <c r="I861" i="14"/>
  <c r="I856" i="14"/>
  <c r="I853" i="14"/>
  <c r="I845" i="14"/>
  <c r="I844" i="14" s="1"/>
  <c r="I840" i="14"/>
  <c r="I835" i="14"/>
  <c r="I830" i="14"/>
  <c r="I828" i="14"/>
  <c r="I825" i="14"/>
  <c r="I822" i="14"/>
  <c r="I818" i="14"/>
  <c r="I816" i="14"/>
  <c r="I812" i="14"/>
  <c r="I806" i="14"/>
  <c r="I805" i="14" s="1"/>
  <c r="I804" i="14" s="1"/>
  <c r="I803" i="14" s="1"/>
  <c r="I802" i="14" s="1"/>
  <c r="I795" i="14"/>
  <c r="I794" i="14" s="1"/>
  <c r="I793" i="14" s="1"/>
  <c r="I789" i="14"/>
  <c r="I787" i="14"/>
  <c r="I771" i="14"/>
  <c r="I769" i="14"/>
  <c r="I767" i="14"/>
  <c r="I765" i="14"/>
  <c r="I763" i="14"/>
  <c r="I761" i="14"/>
  <c r="I758" i="14"/>
  <c r="I757" i="14" s="1"/>
  <c r="I743" i="14"/>
  <c r="I741" i="14"/>
  <c r="I727" i="14"/>
  <c r="I725" i="14"/>
  <c r="I722" i="14"/>
  <c r="I721" i="14" s="1"/>
  <c r="I715" i="14"/>
  <c r="I713" i="14"/>
  <c r="I711" i="14"/>
  <c r="I709" i="14"/>
  <c r="I707" i="14"/>
  <c r="I700" i="14"/>
  <c r="I699" i="14" s="1"/>
  <c r="I698" i="14" s="1"/>
  <c r="I697" i="14" s="1"/>
  <c r="I696" i="14" s="1"/>
  <c r="I695" i="14" s="1"/>
  <c r="I691" i="14"/>
  <c r="I690" i="14" s="1"/>
  <c r="I689" i="14" s="1"/>
  <c r="I688" i="14" s="1"/>
  <c r="I687" i="14" s="1"/>
  <c r="I686" i="14" s="1"/>
  <c r="I684" i="14"/>
  <c r="I683" i="14" s="1"/>
  <c r="I682" i="14" s="1"/>
  <c r="I681" i="14" s="1"/>
  <c r="I680" i="14" s="1"/>
  <c r="I679" i="14" s="1"/>
  <c r="I677" i="14"/>
  <c r="I676" i="14" s="1"/>
  <c r="I675" i="14" s="1"/>
  <c r="I674" i="14" s="1"/>
  <c r="I672" i="14"/>
  <c r="I671" i="14" s="1"/>
  <c r="I670" i="14" s="1"/>
  <c r="I668" i="14"/>
  <c r="I666" i="14"/>
  <c r="I663" i="14"/>
  <c r="I662" i="14" s="1"/>
  <c r="I657" i="14"/>
  <c r="I656" i="14" s="1"/>
  <c r="I655" i="14" s="1"/>
  <c r="I654" i="14" s="1"/>
  <c r="I650" i="14"/>
  <c r="I649" i="14" s="1"/>
  <c r="I648" i="14" s="1"/>
  <c r="I647" i="14" s="1"/>
  <c r="I641" i="14"/>
  <c r="I640" i="14" s="1"/>
  <c r="I639" i="14" s="1"/>
  <c r="I638" i="14" s="1"/>
  <c r="I637" i="14" s="1"/>
  <c r="I636" i="14" s="1"/>
  <c r="I634" i="14"/>
  <c r="I633" i="14" s="1"/>
  <c r="I632" i="14" s="1"/>
  <c r="I631" i="14" s="1"/>
  <c r="I630" i="14" s="1"/>
  <c r="I629" i="14" s="1"/>
  <c r="I626" i="14"/>
  <c r="I625" i="14" s="1"/>
  <c r="I624" i="14" s="1"/>
  <c r="I623" i="14" s="1"/>
  <c r="I622" i="14" s="1"/>
  <c r="I618" i="14"/>
  <c r="I617" i="14" s="1"/>
  <c r="I616" i="14" s="1"/>
  <c r="I615" i="14" s="1"/>
  <c r="I614" i="14" s="1"/>
  <c r="I606" i="14"/>
  <c r="I605" i="14" s="1"/>
  <c r="I601" i="14"/>
  <c r="I598" i="14"/>
  <c r="I597" i="14" s="1"/>
  <c r="I595" i="14"/>
  <c r="I586" i="14"/>
  <c r="I585" i="14" s="1"/>
  <c r="I584" i="14" s="1"/>
  <c r="I582" i="14"/>
  <c r="I580" i="14"/>
  <c r="I575" i="14"/>
  <c r="I574" i="14" s="1"/>
  <c r="I573" i="14" s="1"/>
  <c r="I571" i="14"/>
  <c r="I569" i="14"/>
  <c r="I564" i="14"/>
  <c r="I563" i="14" s="1"/>
  <c r="I562" i="14" s="1"/>
  <c r="I561" i="14" s="1"/>
  <c r="I558" i="14"/>
  <c r="I557" i="14" s="1"/>
  <c r="I556" i="14" s="1"/>
  <c r="I555" i="14" s="1"/>
  <c r="I554" i="14" s="1"/>
  <c r="I552" i="14"/>
  <c r="I551" i="14" s="1"/>
  <c r="I550" i="14" s="1"/>
  <c r="I549" i="14" s="1"/>
  <c r="I547" i="14"/>
  <c r="I546" i="14" s="1"/>
  <c r="I545" i="14" s="1"/>
  <c r="I544" i="14" s="1"/>
  <c r="I541" i="14"/>
  <c r="I540" i="14" s="1"/>
  <c r="I539" i="14" s="1"/>
  <c r="I538" i="14" s="1"/>
  <c r="I537" i="14" s="1"/>
  <c r="I534" i="14"/>
  <c r="I533" i="14" s="1"/>
  <c r="I532" i="14" s="1"/>
  <c r="I531" i="14" s="1"/>
  <c r="I530" i="14" s="1"/>
  <c r="I526" i="14"/>
  <c r="I524" i="14"/>
  <c r="I517" i="14"/>
  <c r="I516" i="14" s="1"/>
  <c r="I515" i="14" s="1"/>
  <c r="I514" i="14" s="1"/>
  <c r="I513" i="14" s="1"/>
  <c r="I505" i="14"/>
  <c r="I503" i="14"/>
  <c r="I499" i="14"/>
  <c r="I498" i="14" s="1"/>
  <c r="I497" i="14" s="1"/>
  <c r="I494" i="14"/>
  <c r="I493" i="14" s="1"/>
  <c r="I492" i="14" s="1"/>
  <c r="I491" i="14" s="1"/>
  <c r="I489" i="14"/>
  <c r="I488" i="14" s="1"/>
  <c r="I487" i="14" s="1"/>
  <c r="I486" i="14" s="1"/>
  <c r="I477" i="14"/>
  <c r="I475" i="14"/>
  <c r="I453" i="14"/>
  <c r="I452" i="14" s="1"/>
  <c r="I450" i="14"/>
  <c r="I448" i="14"/>
  <c r="I441" i="14"/>
  <c r="I440" i="14" s="1"/>
  <c r="I439" i="14" s="1"/>
  <c r="I438" i="14" s="1"/>
  <c r="I434" i="14"/>
  <c r="I430" i="14"/>
  <c r="I429" i="14" s="1"/>
  <c r="I428" i="14" s="1"/>
  <c r="I426" i="14"/>
  <c r="I424" i="14"/>
  <c r="I412" i="14"/>
  <c r="I410" i="14"/>
  <c r="I408" i="14"/>
  <c r="I406" i="14"/>
  <c r="I401" i="14"/>
  <c r="I400" i="14" s="1"/>
  <c r="I399" i="14" s="1"/>
  <c r="I397" i="14"/>
  <c r="I396" i="14" s="1"/>
  <c r="I395" i="14" s="1"/>
  <c r="I393" i="14"/>
  <c r="I391" i="14"/>
  <c r="I389" i="14"/>
  <c r="I386" i="14"/>
  <c r="I384" i="14"/>
  <c r="I382" i="14"/>
  <c r="I379" i="14"/>
  <c r="I377" i="14"/>
  <c r="I375" i="14"/>
  <c r="I373" i="14"/>
  <c r="I367" i="14"/>
  <c r="I365" i="14"/>
  <c r="I362" i="14"/>
  <c r="I360" i="14"/>
  <c r="I355" i="14"/>
  <c r="I354" i="14" s="1"/>
  <c r="I353" i="14" s="1"/>
  <c r="I352" i="14" s="1"/>
  <c r="I349" i="14"/>
  <c r="I348" i="14" s="1"/>
  <c r="I338" i="14"/>
  <c r="I335" i="14"/>
  <c r="I329" i="14"/>
  <c r="I327" i="14"/>
  <c r="I324" i="14"/>
  <c r="I322" i="14"/>
  <c r="I320" i="14"/>
  <c r="I316" i="14"/>
  <c r="I309" i="14"/>
  <c r="I301" i="14"/>
  <c r="I300" i="14" s="1"/>
  <c r="I299" i="14" s="1"/>
  <c r="I294" i="14"/>
  <c r="I293" i="14" s="1"/>
  <c r="I292" i="14" s="1"/>
  <c r="I291" i="14" s="1"/>
  <c r="I289" i="14"/>
  <c r="I288" i="14" s="1"/>
  <c r="I287" i="14" s="1"/>
  <c r="I286" i="14" s="1"/>
  <c r="I281" i="14"/>
  <c r="I280" i="14" s="1"/>
  <c r="I275" i="14"/>
  <c r="I274" i="14" s="1"/>
  <c r="I273" i="14" s="1"/>
  <c r="I267" i="14"/>
  <c r="I263" i="14" s="1"/>
  <c r="I261" i="14"/>
  <c r="I260" i="14" s="1"/>
  <c r="I254" i="14"/>
  <c r="I253" i="14" s="1"/>
  <c r="I252" i="14" s="1"/>
  <c r="I251" i="14" s="1"/>
  <c r="I250" i="14" s="1"/>
  <c r="I248" i="14"/>
  <c r="I247" i="14" s="1"/>
  <c r="I246" i="14" s="1"/>
  <c r="I244" i="14"/>
  <c r="I243" i="14" s="1"/>
  <c r="I242" i="14" s="1"/>
  <c r="I238" i="14"/>
  <c r="I236" i="14"/>
  <c r="I234" i="14"/>
  <c r="I229" i="14"/>
  <c r="I228" i="14" s="1"/>
  <c r="I226" i="14"/>
  <c r="I225" i="14" s="1"/>
  <c r="I221" i="14"/>
  <c r="I219" i="14"/>
  <c r="I207" i="14"/>
  <c r="I205" i="14"/>
  <c r="I201" i="14"/>
  <c r="I200" i="14" s="1"/>
  <c r="I193" i="14"/>
  <c r="I192" i="14" s="1"/>
  <c r="I191" i="14" s="1"/>
  <c r="I189" i="14"/>
  <c r="I186" i="14"/>
  <c r="I178" i="14"/>
  <c r="I177" i="14" s="1"/>
  <c r="I176" i="14" s="1"/>
  <c r="I174" i="14"/>
  <c r="I173" i="14" s="1"/>
  <c r="I172" i="14" s="1"/>
  <c r="I164" i="14"/>
  <c r="I162" i="14"/>
  <c r="I160" i="14"/>
  <c r="I158" i="14"/>
  <c r="I155" i="14"/>
  <c r="I153" i="14"/>
  <c r="I151" i="14"/>
  <c r="I147" i="14"/>
  <c r="I145" i="14"/>
  <c r="I143" i="14"/>
  <c r="I141" i="14"/>
  <c r="I139" i="14"/>
  <c r="I134" i="14"/>
  <c r="I133" i="14" s="1"/>
  <c r="I132" i="14" s="1"/>
  <c r="I129" i="14"/>
  <c r="I128" i="14" s="1"/>
  <c r="I127" i="14" s="1"/>
  <c r="I125" i="14"/>
  <c r="I123" i="14"/>
  <c r="I120" i="14"/>
  <c r="I115" i="14"/>
  <c r="I114" i="14" s="1"/>
  <c r="I112" i="14"/>
  <c r="I111" i="14" s="1"/>
  <c r="I106" i="14"/>
  <c r="I105" i="14" s="1"/>
  <c r="I104" i="14" s="1"/>
  <c r="I102" i="14"/>
  <c r="I101" i="14" s="1"/>
  <c r="I100" i="14" s="1"/>
  <c r="I99" i="14" s="1"/>
  <c r="I98" i="14" s="1"/>
  <c r="I96" i="14"/>
  <c r="I94" i="14"/>
  <c r="I91" i="14"/>
  <c r="I88" i="14"/>
  <c r="I86" i="14"/>
  <c r="I84" i="14"/>
  <c r="I82" i="14"/>
  <c r="I77" i="14"/>
  <c r="I72" i="14"/>
  <c r="I70" i="14"/>
  <c r="I62" i="14"/>
  <c r="I61" i="14" s="1"/>
  <c r="I60" i="14" s="1"/>
  <c r="I55" i="14"/>
  <c r="I53" i="14"/>
  <c r="I48" i="14"/>
  <c r="I47" i="14" s="1"/>
  <c r="I46" i="14" s="1"/>
  <c r="I44" i="14"/>
  <c r="I42" i="14"/>
  <c r="I40" i="14"/>
  <c r="I36" i="14"/>
  <c r="I29" i="14"/>
  <c r="I28" i="14" s="1"/>
  <c r="I27" i="14" s="1"/>
  <c r="I26" i="14" s="1"/>
  <c r="I24" i="14"/>
  <c r="I23" i="14" s="1"/>
  <c r="I22" i="14" s="1"/>
  <c r="I20" i="14"/>
  <c r="I17" i="14"/>
  <c r="I15" i="14"/>
  <c r="I935" i="14" l="1"/>
  <c r="I216" i="14"/>
  <c r="I279" i="14"/>
  <c r="I278" i="14" s="1"/>
  <c r="I277" i="14" s="1"/>
  <c r="I157" i="14"/>
  <c r="I786" i="14"/>
  <c r="I785" i="14" s="1"/>
  <c r="I784" i="14" s="1"/>
  <c r="I783" i="14" s="1"/>
  <c r="I592" i="14"/>
  <c r="I591" i="14" s="1"/>
  <c r="I590" i="14" s="1"/>
  <c r="I589" i="14" s="1"/>
  <c r="I588" i="14" s="1"/>
  <c r="I1136" i="14"/>
  <c r="I1135" i="14" s="1"/>
  <c r="I1134" i="14" s="1"/>
  <c r="I740" i="14"/>
  <c r="I739" i="14" s="1"/>
  <c r="I334" i="14"/>
  <c r="I333" i="14" s="1"/>
  <c r="I332" i="14" s="1"/>
  <c r="I331" i="14" s="1"/>
  <c r="I369" i="14"/>
  <c r="I364" i="14"/>
  <c r="I502" i="14"/>
  <c r="I501" i="14" s="1"/>
  <c r="I496" i="14" s="1"/>
  <c r="I485" i="14" s="1"/>
  <c r="I472" i="14"/>
  <c r="I471" i="14" s="1"/>
  <c r="I470" i="14" s="1"/>
  <c r="I469" i="14" s="1"/>
  <c r="I568" i="14"/>
  <c r="I567" i="14" s="1"/>
  <c r="I566" i="14" s="1"/>
  <c r="I976" i="14"/>
  <c r="I975" i="14" s="1"/>
  <c r="I956" i="14"/>
  <c r="I955" i="14" s="1"/>
  <c r="I1068" i="14"/>
  <c r="I1067" i="14" s="1"/>
  <c r="I1061" i="14" s="1"/>
  <c r="I1096" i="14"/>
  <c r="I1095" i="14" s="1"/>
  <c r="I1094" i="14" s="1"/>
  <c r="I1093" i="14" s="1"/>
  <c r="I950" i="14"/>
  <c r="I949" i="14" s="1"/>
  <c r="I433" i="14"/>
  <c r="I432" i="14" s="1"/>
  <c r="I934" i="14"/>
  <c r="I880" i="14"/>
  <c r="I879" i="14" s="1"/>
  <c r="I878" i="14" s="1"/>
  <c r="I872" i="14" s="1"/>
  <c r="I871" i="14" s="1"/>
  <c r="I185" i="14"/>
  <c r="I184" i="14" s="1"/>
  <c r="I183" i="14" s="1"/>
  <c r="I182" i="14" s="1"/>
  <c r="I388" i="14"/>
  <c r="I14" i="14"/>
  <c r="I13" i="14" s="1"/>
  <c r="I12" i="14" s="1"/>
  <c r="I11" i="14" s="1"/>
  <c r="I215" i="14"/>
  <c r="I214" i="14" s="1"/>
  <c r="I821" i="14"/>
  <c r="I919" i="14"/>
  <c r="I918" i="14" s="1"/>
  <c r="I911" i="14" s="1"/>
  <c r="I1154" i="14"/>
  <c r="I839" i="14"/>
  <c r="I838" i="14" s="1"/>
  <c r="I1161" i="14"/>
  <c r="I1160" i="14" s="1"/>
  <c r="I1159" i="14" s="1"/>
  <c r="I233" i="14"/>
  <c r="I232" i="14" s="1"/>
  <c r="I231" i="14" s="1"/>
  <c r="I326" i="14"/>
  <c r="I381" i="14"/>
  <c r="I523" i="14"/>
  <c r="I522" i="14" s="1"/>
  <c r="I521" i="14" s="1"/>
  <c r="I520" i="14" s="1"/>
  <c r="I519" i="14" s="1"/>
  <c r="I579" i="14"/>
  <c r="I578" i="14" s="1"/>
  <c r="I577" i="14" s="1"/>
  <c r="I811" i="14"/>
  <c r="I810" i="14" s="1"/>
  <c r="I860" i="14"/>
  <c r="I859" i="14" s="1"/>
  <c r="I858" i="14" s="1"/>
  <c r="I1126" i="14"/>
  <c r="I1125" i="14" s="1"/>
  <c r="I1124" i="14" s="1"/>
  <c r="I1123" i="14" s="1"/>
  <c r="I760" i="14"/>
  <c r="I756" i="14" s="1"/>
  <c r="I447" i="14"/>
  <c r="I446" i="14" s="1"/>
  <c r="I445" i="14" s="1"/>
  <c r="I444" i="14" s="1"/>
  <c r="I443" i="14" s="1"/>
  <c r="I983" i="14"/>
  <c r="I982" i="14" s="1"/>
  <c r="I1007" i="14"/>
  <c r="I1006" i="14" s="1"/>
  <c r="I1005" i="14" s="1"/>
  <c r="I1004" i="14" s="1"/>
  <c r="I1003" i="14" s="1"/>
  <c r="I646" i="14"/>
  <c r="I706" i="14"/>
  <c r="I705" i="14" s="1"/>
  <c r="I724" i="14"/>
  <c r="I720" i="14" s="1"/>
  <c r="I543" i="14"/>
  <c r="I1142" i="14"/>
  <c r="I69" i="14"/>
  <c r="I68" i="14" s="1"/>
  <c r="I67" i="14" s="1"/>
  <c r="I150" i="14"/>
  <c r="I359" i="14"/>
  <c r="I827" i="14"/>
  <c r="I991" i="14"/>
  <c r="I990" i="14" s="1"/>
  <c r="I35" i="14"/>
  <c r="I34" i="14" s="1"/>
  <c r="I33" i="14" s="1"/>
  <c r="I76" i="14"/>
  <c r="I75" i="14" s="1"/>
  <c r="I74" i="14" s="1"/>
  <c r="I304" i="14"/>
  <c r="I405" i="14"/>
  <c r="I404" i="14" s="1"/>
  <c r="I403" i="14" s="1"/>
  <c r="I665" i="14"/>
  <c r="I661" i="14" s="1"/>
  <c r="I660" i="14" s="1"/>
  <c r="I659" i="14" s="1"/>
  <c r="I852" i="14"/>
  <c r="I851" i="14" s="1"/>
  <c r="I850" i="14" s="1"/>
  <c r="I423" i="14"/>
  <c r="I422" i="14" s="1"/>
  <c r="I418" i="14" s="1"/>
  <c r="I171" i="14"/>
  <c r="I170" i="14" s="1"/>
  <c r="I119" i="14"/>
  <c r="I118" i="14" s="1"/>
  <c r="I117" i="14" s="1"/>
  <c r="I224" i="14"/>
  <c r="I223" i="14" s="1"/>
  <c r="I52" i="14"/>
  <c r="I51" i="14" s="1"/>
  <c r="I50" i="14" s="1"/>
  <c r="I241" i="14"/>
  <c r="I240" i="14" s="1"/>
  <c r="I138" i="14"/>
  <c r="I110" i="14"/>
  <c r="I109" i="14" s="1"/>
  <c r="I613" i="14"/>
  <c r="I612" i="14"/>
  <c r="I259" i="14"/>
  <c r="I258" i="14" s="1"/>
  <c r="I257" i="14" s="1"/>
  <c r="I1025" i="14"/>
  <c r="L1090" i="14"/>
  <c r="L1089" i="14" s="1"/>
  <c r="K1089" i="14"/>
  <c r="J1089" i="14"/>
  <c r="L1088" i="14"/>
  <c r="L1087" i="14" s="1"/>
  <c r="K1087" i="14"/>
  <c r="J1087" i="14"/>
  <c r="I417" i="14" l="1"/>
  <c r="I416" i="14" s="1"/>
  <c r="I303" i="14"/>
  <c r="I298" i="14" s="1"/>
  <c r="I297" i="14" s="1"/>
  <c r="I820" i="14"/>
  <c r="I809" i="14" s="1"/>
  <c r="I808" i="14" s="1"/>
  <c r="I199" i="14"/>
  <c r="I198" i="14" s="1"/>
  <c r="I197" i="14" s="1"/>
  <c r="I169" i="14" s="1"/>
  <c r="I974" i="14"/>
  <c r="I973" i="14" s="1"/>
  <c r="I468" i="14"/>
  <c r="I137" i="14"/>
  <c r="I131" i="14" s="1"/>
  <c r="I108" i="14" s="1"/>
  <c r="I849" i="14"/>
  <c r="I848" i="14" s="1"/>
  <c r="J1086" i="14"/>
  <c r="I1133" i="14"/>
  <c r="I1122" i="14" s="1"/>
  <c r="I933" i="14"/>
  <c r="I932" i="14" s="1"/>
  <c r="K1086" i="14"/>
  <c r="L1086" i="14"/>
  <c r="I1060" i="14"/>
  <c r="I1017" i="14" s="1"/>
  <c r="I645" i="14"/>
  <c r="I644" i="14" s="1"/>
  <c r="I213" i="14"/>
  <c r="I212" i="14" s="1"/>
  <c r="I704" i="14"/>
  <c r="I703" i="14" s="1"/>
  <c r="I358" i="14"/>
  <c r="I357" i="14" s="1"/>
  <c r="I351" i="14" s="1"/>
  <c r="I738" i="14"/>
  <c r="I737" i="14" s="1"/>
  <c r="I560" i="14"/>
  <c r="I536" i="14" s="1"/>
  <c r="I66" i="14"/>
  <c r="I32" i="14"/>
  <c r="I1121" i="14" l="1"/>
  <c r="I931" i="14"/>
  <c r="I894" i="14" s="1"/>
  <c r="I296" i="14"/>
  <c r="I702" i="14"/>
  <c r="I694" i="14" s="1"/>
  <c r="I59" i="14"/>
  <c r="L1041" i="14"/>
  <c r="L1040" i="14" s="1"/>
  <c r="L1039" i="14" s="1"/>
  <c r="L1038" i="14" s="1"/>
  <c r="L1037" i="14" s="1"/>
  <c r="K1040" i="14"/>
  <c r="K1039" i="14" s="1"/>
  <c r="K1038" i="14" s="1"/>
  <c r="K1037" i="14" s="1"/>
  <c r="J1040" i="14"/>
  <c r="J1039" i="14" s="1"/>
  <c r="J1038" i="14" s="1"/>
  <c r="J1037" i="14" s="1"/>
  <c r="M977" i="14"/>
  <c r="N977" i="14"/>
  <c r="P977" i="14"/>
  <c r="R977" i="14"/>
  <c r="S977" i="14"/>
  <c r="U977" i="14"/>
  <c r="K977" i="14"/>
  <c r="L979" i="14"/>
  <c r="I58" i="14" l="1"/>
  <c r="L484" i="14"/>
  <c r="L483" i="14" s="1"/>
  <c r="L482" i="14" s="1"/>
  <c r="L481" i="14" s="1"/>
  <c r="L480" i="14" s="1"/>
  <c r="L479" i="14" s="1"/>
  <c r="K483" i="14"/>
  <c r="K482" i="14" s="1"/>
  <c r="K481" i="14" s="1"/>
  <c r="K480" i="14" s="1"/>
  <c r="K479" i="14" s="1"/>
  <c r="J483" i="14"/>
  <c r="J482" i="14" s="1"/>
  <c r="J481" i="14" s="1"/>
  <c r="J480" i="14" s="1"/>
  <c r="J479" i="14" s="1"/>
  <c r="I1170" i="14" l="1"/>
  <c r="L948" i="14"/>
  <c r="L947" i="14" s="1"/>
  <c r="L946" i="14" s="1"/>
  <c r="K947" i="14"/>
  <c r="K946" i="14" s="1"/>
  <c r="J947" i="14"/>
  <c r="J946" i="14" s="1"/>
  <c r="L512" i="14"/>
  <c r="L511" i="14" s="1"/>
  <c r="L510" i="14" s="1"/>
  <c r="L509" i="14" s="1"/>
  <c r="L508" i="14" s="1"/>
  <c r="L507" i="14" s="1"/>
  <c r="K511" i="14"/>
  <c r="K510" i="14" s="1"/>
  <c r="K509" i="14" s="1"/>
  <c r="K508" i="14" s="1"/>
  <c r="K507" i="14" s="1"/>
  <c r="J511" i="14"/>
  <c r="J510" i="14" s="1"/>
  <c r="J509" i="14" s="1"/>
  <c r="J508" i="14" s="1"/>
  <c r="J507" i="14" s="1"/>
  <c r="M472" i="14"/>
  <c r="N472" i="14"/>
  <c r="O472" i="14"/>
  <c r="R472" i="14"/>
  <c r="S472" i="14"/>
  <c r="T472" i="14"/>
  <c r="L474" i="14"/>
  <c r="L473" i="14" s="1"/>
  <c r="K473" i="14"/>
  <c r="J473" i="14"/>
  <c r="J265" i="14"/>
  <c r="J264" i="14" s="1"/>
  <c r="K267" i="14"/>
  <c r="M267" i="14"/>
  <c r="N267" i="14"/>
  <c r="P267" i="14"/>
  <c r="R267" i="14"/>
  <c r="S267" i="14"/>
  <c r="U267" i="14"/>
  <c r="J267" i="14"/>
  <c r="L268" i="14"/>
  <c r="M739" i="14"/>
  <c r="N739" i="14"/>
  <c r="O739" i="14"/>
  <c r="R739" i="14"/>
  <c r="S739" i="14"/>
  <c r="T739" i="14"/>
  <c r="L755" i="14"/>
  <c r="L754" i="14" s="1"/>
  <c r="L753" i="14" s="1"/>
  <c r="K754" i="14"/>
  <c r="K753" i="14" s="1"/>
  <c r="J754" i="14"/>
  <c r="J753" i="14" s="1"/>
  <c r="L719" i="14"/>
  <c r="L718" i="14" s="1"/>
  <c r="L717" i="14" s="1"/>
  <c r="K718" i="14"/>
  <c r="K717" i="14" s="1"/>
  <c r="J718" i="14"/>
  <c r="J717" i="14" s="1"/>
  <c r="L265" i="14" l="1"/>
  <c r="L264" i="14" s="1"/>
  <c r="J1168" i="14"/>
  <c r="J1167" i="14" s="1"/>
  <c r="J1166" i="14" s="1"/>
  <c r="J1164" i="14"/>
  <c r="J1163" i="14" s="1"/>
  <c r="J1162" i="14" s="1"/>
  <c r="J1157" i="14"/>
  <c r="J1155" i="14"/>
  <c r="J1150" i="14"/>
  <c r="J1149" i="14" s="1"/>
  <c r="J1148" i="14" s="1"/>
  <c r="J1145" i="14"/>
  <c r="J1144" i="14" s="1"/>
  <c r="J1143" i="14" s="1"/>
  <c r="J1139" i="14"/>
  <c r="J1131" i="14"/>
  <c r="J1127" i="14"/>
  <c r="J1117" i="14"/>
  <c r="J1116" i="14" s="1"/>
  <c r="J1115" i="14" s="1"/>
  <c r="J1114" i="14" s="1"/>
  <c r="J1113" i="14" s="1"/>
  <c r="J1111" i="14"/>
  <c r="J1110" i="14" s="1"/>
  <c r="J1109" i="14" s="1"/>
  <c r="J1105" i="14"/>
  <c r="J1103" i="14"/>
  <c r="J1099" i="14"/>
  <c r="J1097" i="14"/>
  <c r="J1082" i="14"/>
  <c r="J1081" i="14" s="1"/>
  <c r="J1077" i="14"/>
  <c r="J1074" i="14"/>
  <c r="J1065" i="14"/>
  <c r="J1064" i="14" s="1"/>
  <c r="J1063" i="14" s="1"/>
  <c r="J1062" i="14" s="1"/>
  <c r="J1058" i="14"/>
  <c r="J1057" i="14" s="1"/>
  <c r="J1056" i="14" s="1"/>
  <c r="J1055" i="14" s="1"/>
  <c r="J1054" i="14" s="1"/>
  <c r="J1053" i="14" s="1"/>
  <c r="J1051" i="14"/>
  <c r="J1050" i="14" s="1"/>
  <c r="J1049" i="14" s="1"/>
  <c r="J1048" i="14" s="1"/>
  <c r="J1047" i="14" s="1"/>
  <c r="J1045" i="14"/>
  <c r="J1044" i="14" s="1"/>
  <c r="J1043" i="14" s="1"/>
  <c r="J1042" i="14" s="1"/>
  <c r="J1036" i="14" s="1"/>
  <c r="J1034" i="14"/>
  <c r="J1033" i="14" s="1"/>
  <c r="J1032" i="14" s="1"/>
  <c r="J1023" i="14"/>
  <c r="J1022" i="14" s="1"/>
  <c r="J1021" i="14" s="1"/>
  <c r="J1020" i="14" s="1"/>
  <c r="J1019" i="14" s="1"/>
  <c r="J1018" i="14" s="1"/>
  <c r="J1014" i="14"/>
  <c r="J1012" i="14"/>
  <c r="J1010" i="14"/>
  <c r="J1008" i="14"/>
  <c r="J1001" i="14"/>
  <c r="J1000" i="14" s="1"/>
  <c r="J998" i="14"/>
  <c r="J997" i="14" s="1"/>
  <c r="J995" i="14"/>
  <c r="J992" i="14" s="1"/>
  <c r="J988" i="14"/>
  <c r="J984" i="14"/>
  <c r="J980" i="14"/>
  <c r="J977" i="14"/>
  <c r="J965" i="14"/>
  <c r="J963" i="14"/>
  <c r="J961" i="14"/>
  <c r="J959" i="14"/>
  <c r="J957" i="14"/>
  <c r="J953" i="14"/>
  <c r="J951" i="14"/>
  <c r="J944" i="14"/>
  <c r="J942" i="14"/>
  <c r="J940" i="14"/>
  <c r="J938" i="14"/>
  <c r="J929" i="14"/>
  <c r="J928" i="14" s="1"/>
  <c r="J927" i="14" s="1"/>
  <c r="J922" i="14"/>
  <c r="J921" i="14" s="1"/>
  <c r="J920" i="14" s="1"/>
  <c r="J916" i="14"/>
  <c r="J915" i="14" s="1"/>
  <c r="J914" i="14" s="1"/>
  <c r="J913" i="14" s="1"/>
  <c r="J912" i="14" s="1"/>
  <c r="J907" i="14"/>
  <c r="J906" i="14" s="1"/>
  <c r="J905" i="14" s="1"/>
  <c r="J904" i="14" s="1"/>
  <c r="J903" i="14" s="1"/>
  <c r="J902" i="14" s="1"/>
  <c r="J900" i="14"/>
  <c r="J899" i="14" s="1"/>
  <c r="J898" i="14" s="1"/>
  <c r="J897" i="14" s="1"/>
  <c r="J896" i="14" s="1"/>
  <c r="J895" i="14" s="1"/>
  <c r="J889" i="14"/>
  <c r="J881" i="14"/>
  <c r="J869" i="14"/>
  <c r="J868" i="14" s="1"/>
  <c r="J867" i="14" s="1"/>
  <c r="J866" i="14" s="1"/>
  <c r="J865" i="14" s="1"/>
  <c r="J863" i="14"/>
  <c r="J861" i="14"/>
  <c r="J856" i="14"/>
  <c r="J853" i="14"/>
  <c r="J845" i="14"/>
  <c r="J844" i="14" s="1"/>
  <c r="J840" i="14"/>
  <c r="J835" i="14"/>
  <c r="J830" i="14"/>
  <c r="J828" i="14"/>
  <c r="J825" i="14"/>
  <c r="J822" i="14"/>
  <c r="J818" i="14"/>
  <c r="J816" i="14"/>
  <c r="J812" i="14"/>
  <c r="J806" i="14"/>
  <c r="J805" i="14" s="1"/>
  <c r="J804" i="14" s="1"/>
  <c r="J803" i="14" s="1"/>
  <c r="J802" i="14" s="1"/>
  <c r="J795" i="14"/>
  <c r="J794" i="14" s="1"/>
  <c r="J793" i="14" s="1"/>
  <c r="J789" i="14"/>
  <c r="J787" i="14"/>
  <c r="J771" i="14"/>
  <c r="J769" i="14"/>
  <c r="J767" i="14"/>
  <c r="J765" i="14"/>
  <c r="J763" i="14"/>
  <c r="J761" i="14"/>
  <c r="J758" i="14"/>
  <c r="J757" i="14" s="1"/>
  <c r="J743" i="14"/>
  <c r="J741" i="14"/>
  <c r="J727" i="14"/>
  <c r="J725" i="14"/>
  <c r="J722" i="14"/>
  <c r="J721" i="14" s="1"/>
  <c r="J715" i="14"/>
  <c r="J713" i="14"/>
  <c r="J711" i="14"/>
  <c r="J709" i="14"/>
  <c r="J707" i="14"/>
  <c r="J700" i="14"/>
  <c r="J699" i="14" s="1"/>
  <c r="J698" i="14" s="1"/>
  <c r="J697" i="14" s="1"/>
  <c r="J696" i="14" s="1"/>
  <c r="J695" i="14" s="1"/>
  <c r="J691" i="14"/>
  <c r="J690" i="14" s="1"/>
  <c r="J689" i="14" s="1"/>
  <c r="J688" i="14" s="1"/>
  <c r="J687" i="14" s="1"/>
  <c r="J686" i="14" s="1"/>
  <c r="J684" i="14"/>
  <c r="J683" i="14" s="1"/>
  <c r="J682" i="14" s="1"/>
  <c r="J681" i="14" s="1"/>
  <c r="J680" i="14" s="1"/>
  <c r="J679" i="14" s="1"/>
  <c r="J677" i="14"/>
  <c r="J676" i="14" s="1"/>
  <c r="J675" i="14" s="1"/>
  <c r="J674" i="14" s="1"/>
  <c r="J672" i="14"/>
  <c r="J671" i="14" s="1"/>
  <c r="J670" i="14" s="1"/>
  <c r="J668" i="14"/>
  <c r="J666" i="14"/>
  <c r="J663" i="14"/>
  <c r="J662" i="14" s="1"/>
  <c r="J657" i="14"/>
  <c r="J656" i="14" s="1"/>
  <c r="J655" i="14" s="1"/>
  <c r="J654" i="14" s="1"/>
  <c r="J650" i="14"/>
  <c r="J649" i="14" s="1"/>
  <c r="J648" i="14" s="1"/>
  <c r="J647" i="14" s="1"/>
  <c r="J641" i="14"/>
  <c r="J640" i="14" s="1"/>
  <c r="J639" i="14" s="1"/>
  <c r="J638" i="14" s="1"/>
  <c r="J637" i="14" s="1"/>
  <c r="J636" i="14" s="1"/>
  <c r="J634" i="14"/>
  <c r="J633" i="14" s="1"/>
  <c r="J632" i="14" s="1"/>
  <c r="J631" i="14" s="1"/>
  <c r="J630" i="14" s="1"/>
  <c r="J629" i="14" s="1"/>
  <c r="J626" i="14"/>
  <c r="J625" i="14" s="1"/>
  <c r="J624" i="14" s="1"/>
  <c r="J623" i="14" s="1"/>
  <c r="J622" i="14" s="1"/>
  <c r="J618" i="14"/>
  <c r="J617" i="14" s="1"/>
  <c r="J616" i="14" s="1"/>
  <c r="J615" i="14" s="1"/>
  <c r="J614" i="14" s="1"/>
  <c r="J606" i="14"/>
  <c r="J605" i="14" s="1"/>
  <c r="J602" i="14"/>
  <c r="J601" i="14" s="1"/>
  <c r="J598" i="14"/>
  <c r="J597" i="14" s="1"/>
  <c r="J595" i="14"/>
  <c r="J586" i="14"/>
  <c r="J585" i="14" s="1"/>
  <c r="J584" i="14" s="1"/>
  <c r="J582" i="14"/>
  <c r="J580" i="14"/>
  <c r="J575" i="14"/>
  <c r="J574" i="14" s="1"/>
  <c r="J573" i="14" s="1"/>
  <c r="J571" i="14"/>
  <c r="J569" i="14"/>
  <c r="J564" i="14"/>
  <c r="J563" i="14" s="1"/>
  <c r="J562" i="14" s="1"/>
  <c r="J561" i="14" s="1"/>
  <c r="J558" i="14"/>
  <c r="J557" i="14" s="1"/>
  <c r="J556" i="14" s="1"/>
  <c r="J555" i="14" s="1"/>
  <c r="J554" i="14" s="1"/>
  <c r="J552" i="14"/>
  <c r="J551" i="14" s="1"/>
  <c r="J550" i="14" s="1"/>
  <c r="J549" i="14" s="1"/>
  <c r="J547" i="14"/>
  <c r="J546" i="14" s="1"/>
  <c r="J545" i="14" s="1"/>
  <c r="J544" i="14" s="1"/>
  <c r="J541" i="14"/>
  <c r="J540" i="14" s="1"/>
  <c r="J539" i="14" s="1"/>
  <c r="J538" i="14" s="1"/>
  <c r="J537" i="14" s="1"/>
  <c r="J534" i="14"/>
  <c r="J533" i="14" s="1"/>
  <c r="J532" i="14" s="1"/>
  <c r="J531" i="14" s="1"/>
  <c r="J530" i="14" s="1"/>
  <c r="J526" i="14"/>
  <c r="J524" i="14"/>
  <c r="J517" i="14"/>
  <c r="J516" i="14" s="1"/>
  <c r="J515" i="14" s="1"/>
  <c r="J514" i="14" s="1"/>
  <c r="J513" i="14" s="1"/>
  <c r="J505" i="14"/>
  <c r="J503" i="14"/>
  <c r="J499" i="14"/>
  <c r="J498" i="14" s="1"/>
  <c r="J497" i="14" s="1"/>
  <c r="J494" i="14"/>
  <c r="J493" i="14" s="1"/>
  <c r="J492" i="14" s="1"/>
  <c r="J491" i="14" s="1"/>
  <c r="J489" i="14"/>
  <c r="J488" i="14" s="1"/>
  <c r="J487" i="14" s="1"/>
  <c r="J486" i="14" s="1"/>
  <c r="J477" i="14"/>
  <c r="J475" i="14"/>
  <c r="J453" i="14"/>
  <c r="J452" i="14" s="1"/>
  <c r="J450" i="14"/>
  <c r="J448" i="14"/>
  <c r="J441" i="14"/>
  <c r="J440" i="14" s="1"/>
  <c r="J439" i="14" s="1"/>
  <c r="J438" i="14" s="1"/>
  <c r="J434" i="14"/>
  <c r="J430" i="14"/>
  <c r="J429" i="14" s="1"/>
  <c r="J428" i="14" s="1"/>
  <c r="J426" i="14"/>
  <c r="J424" i="14"/>
  <c r="J412" i="14"/>
  <c r="J410" i="14"/>
  <c r="J408" i="14"/>
  <c r="J406" i="14"/>
  <c r="J401" i="14"/>
  <c r="J400" i="14" s="1"/>
  <c r="J399" i="14" s="1"/>
  <c r="J397" i="14"/>
  <c r="J396" i="14" s="1"/>
  <c r="J395" i="14" s="1"/>
  <c r="J393" i="14"/>
  <c r="J391" i="14"/>
  <c r="J389" i="14"/>
  <c r="J386" i="14"/>
  <c r="J384" i="14"/>
  <c r="J382" i="14"/>
  <c r="J379" i="14"/>
  <c r="J377" i="14"/>
  <c r="J375" i="14"/>
  <c r="J373" i="14"/>
  <c r="J367" i="14"/>
  <c r="J365" i="14"/>
  <c r="J362" i="14"/>
  <c r="J360" i="14"/>
  <c r="J355" i="14"/>
  <c r="J354" i="14" s="1"/>
  <c r="J353" i="14" s="1"/>
  <c r="J352" i="14" s="1"/>
  <c r="J349" i="14"/>
  <c r="J348" i="14" s="1"/>
  <c r="J342" i="14"/>
  <c r="J341" i="14" s="1"/>
  <c r="J338" i="14"/>
  <c r="J335" i="14"/>
  <c r="J329" i="14"/>
  <c r="J327" i="14"/>
  <c r="J324" i="14"/>
  <c r="J322" i="14"/>
  <c r="J320" i="14"/>
  <c r="J316" i="14"/>
  <c r="J309" i="14"/>
  <c r="J301" i="14"/>
  <c r="J300" i="14" s="1"/>
  <c r="J299" i="14" s="1"/>
  <c r="J294" i="14"/>
  <c r="J293" i="14" s="1"/>
  <c r="J292" i="14" s="1"/>
  <c r="J291" i="14" s="1"/>
  <c r="J289" i="14"/>
  <c r="J288" i="14" s="1"/>
  <c r="J287" i="14" s="1"/>
  <c r="J286" i="14" s="1"/>
  <c r="J281" i="14"/>
  <c r="J280" i="14" s="1"/>
  <c r="J275" i="14"/>
  <c r="J274" i="14" s="1"/>
  <c r="J273" i="14" s="1"/>
  <c r="J263" i="14"/>
  <c r="J261" i="14"/>
  <c r="J260" i="14" s="1"/>
  <c r="J254" i="14"/>
  <c r="J253" i="14" s="1"/>
  <c r="J252" i="14" s="1"/>
  <c r="J251" i="14" s="1"/>
  <c r="J250" i="14" s="1"/>
  <c r="J248" i="14"/>
  <c r="J247" i="14" s="1"/>
  <c r="J246" i="14" s="1"/>
  <c r="J244" i="14"/>
  <c r="J243" i="14" s="1"/>
  <c r="J242" i="14" s="1"/>
  <c r="J238" i="14"/>
  <c r="J236" i="14"/>
  <c r="J234" i="14"/>
  <c r="J229" i="14"/>
  <c r="J228" i="14" s="1"/>
  <c r="J226" i="14"/>
  <c r="J225" i="14" s="1"/>
  <c r="J221" i="14"/>
  <c r="J219" i="14"/>
  <c r="J207" i="14"/>
  <c r="J205" i="14"/>
  <c r="J201" i="14"/>
  <c r="J193" i="14"/>
  <c r="J192" i="14" s="1"/>
  <c r="J191" i="14" s="1"/>
  <c r="J189" i="14"/>
  <c r="J186" i="14"/>
  <c r="J178" i="14"/>
  <c r="J177" i="14" s="1"/>
  <c r="J176" i="14" s="1"/>
  <c r="J174" i="14"/>
  <c r="J173" i="14" s="1"/>
  <c r="J172" i="14" s="1"/>
  <c r="J164" i="14"/>
  <c r="J162" i="14"/>
  <c r="J160" i="14"/>
  <c r="J158" i="14"/>
  <c r="J155" i="14"/>
  <c r="J153" i="14"/>
  <c r="J151" i="14"/>
  <c r="J147" i="14"/>
  <c r="J145" i="14"/>
  <c r="J143" i="14"/>
  <c r="J141" i="14"/>
  <c r="J139" i="14"/>
  <c r="J134" i="14"/>
  <c r="J133" i="14" s="1"/>
  <c r="J132" i="14" s="1"/>
  <c r="J129" i="14"/>
  <c r="J128" i="14" s="1"/>
  <c r="J127" i="14" s="1"/>
  <c r="J125" i="14"/>
  <c r="J123" i="14"/>
  <c r="J120" i="14"/>
  <c r="J115" i="14"/>
  <c r="J114" i="14" s="1"/>
  <c r="J112" i="14"/>
  <c r="J111" i="14" s="1"/>
  <c r="J106" i="14"/>
  <c r="J105" i="14" s="1"/>
  <c r="J104" i="14" s="1"/>
  <c r="J102" i="14"/>
  <c r="J101" i="14" s="1"/>
  <c r="J100" i="14" s="1"/>
  <c r="J99" i="14" s="1"/>
  <c r="J98" i="14" s="1"/>
  <c r="J96" i="14"/>
  <c r="J94" i="14"/>
  <c r="J91" i="14"/>
  <c r="J88" i="14"/>
  <c r="J86" i="14"/>
  <c r="J84" i="14"/>
  <c r="J82" i="14"/>
  <c r="J77" i="14"/>
  <c r="J72" i="14"/>
  <c r="J70" i="14"/>
  <c r="J62" i="14"/>
  <c r="J55" i="14"/>
  <c r="J53" i="14"/>
  <c r="J48" i="14"/>
  <c r="J47" i="14" s="1"/>
  <c r="J46" i="14" s="1"/>
  <c r="J44" i="14"/>
  <c r="J42" i="14"/>
  <c r="J40" i="14"/>
  <c r="J36" i="14"/>
  <c r="J29" i="14"/>
  <c r="J28" i="14" s="1"/>
  <c r="J27" i="14" s="1"/>
  <c r="J26" i="14" s="1"/>
  <c r="J24" i="14"/>
  <c r="J23" i="14" s="1"/>
  <c r="J22" i="14" s="1"/>
  <c r="J20" i="14"/>
  <c r="J17" i="14"/>
  <c r="J15" i="14"/>
  <c r="J1069" i="14" l="1"/>
  <c r="J200" i="14"/>
  <c r="J935" i="14"/>
  <c r="J216" i="14"/>
  <c r="J215" i="14" s="1"/>
  <c r="J214" i="14" s="1"/>
  <c r="J279" i="14"/>
  <c r="J278" i="14" s="1"/>
  <c r="J277" i="14" s="1"/>
  <c r="J1027" i="14"/>
  <c r="J1026" i="14" s="1"/>
  <c r="J1025" i="14" s="1"/>
  <c r="J157" i="14"/>
  <c r="J740" i="14"/>
  <c r="J739" i="14" s="1"/>
  <c r="J1136" i="14"/>
  <c r="J1135" i="14" s="1"/>
  <c r="J1134" i="14" s="1"/>
  <c r="J334" i="14"/>
  <c r="J333" i="14" s="1"/>
  <c r="J332" i="14" s="1"/>
  <c r="J331" i="14" s="1"/>
  <c r="J369" i="14"/>
  <c r="J592" i="14"/>
  <c r="J591" i="14" s="1"/>
  <c r="J590" i="14" s="1"/>
  <c r="J589" i="14" s="1"/>
  <c r="J588" i="14" s="1"/>
  <c r="J786" i="14"/>
  <c r="J785" i="14" s="1"/>
  <c r="J784" i="14" s="1"/>
  <c r="J783" i="14" s="1"/>
  <c r="J1096" i="14"/>
  <c r="J1095" i="14" s="1"/>
  <c r="J1094" i="14" s="1"/>
  <c r="J1093" i="14" s="1"/>
  <c r="J523" i="14"/>
  <c r="J522" i="14" s="1"/>
  <c r="J521" i="14" s="1"/>
  <c r="J520" i="14" s="1"/>
  <c r="J519" i="14" s="1"/>
  <c r="J472" i="14"/>
  <c r="J471" i="14" s="1"/>
  <c r="J470" i="14" s="1"/>
  <c r="J469" i="14" s="1"/>
  <c r="J983" i="14"/>
  <c r="J982" i="14" s="1"/>
  <c r="J1068" i="14"/>
  <c r="J1067" i="14" s="1"/>
  <c r="J1061" i="14" s="1"/>
  <c r="J956" i="14"/>
  <c r="J955" i="14" s="1"/>
  <c r="J433" i="14"/>
  <c r="J432" i="14" s="1"/>
  <c r="J888" i="14"/>
  <c r="J887" i="14" s="1"/>
  <c r="J886" i="14" s="1"/>
  <c r="J885" i="14" s="1"/>
  <c r="J880" i="14"/>
  <c r="J879" i="14" s="1"/>
  <c r="J878" i="14" s="1"/>
  <c r="J872" i="14" s="1"/>
  <c r="J821" i="14"/>
  <c r="J405" i="14"/>
  <c r="J304" i="14"/>
  <c r="J447" i="14"/>
  <c r="J446" i="14" s="1"/>
  <c r="J445" i="14" s="1"/>
  <c r="J444" i="14" s="1"/>
  <c r="J443" i="14" s="1"/>
  <c r="J61" i="14"/>
  <c r="J60" i="14" s="1"/>
  <c r="J326" i="14"/>
  <c r="J502" i="14"/>
  <c r="J501" i="14" s="1"/>
  <c r="J496" i="14" s="1"/>
  <c r="J485" i="14" s="1"/>
  <c r="J1161" i="14"/>
  <c r="J1160" i="14" s="1"/>
  <c r="J1159" i="14" s="1"/>
  <c r="J1126" i="14"/>
  <c r="J1125" i="14" s="1"/>
  <c r="J1124" i="14" s="1"/>
  <c r="J1123" i="14" s="1"/>
  <c r="J1007" i="14"/>
  <c r="J1006" i="14" s="1"/>
  <c r="J1005" i="14" s="1"/>
  <c r="J1004" i="14" s="1"/>
  <c r="J1003" i="14" s="1"/>
  <c r="J950" i="14"/>
  <c r="J949" i="14" s="1"/>
  <c r="J76" i="14"/>
  <c r="J75" i="14" s="1"/>
  <c r="J74" i="14" s="1"/>
  <c r="J976" i="14"/>
  <c r="J975" i="14" s="1"/>
  <c r="J119" i="14"/>
  <c r="J118" i="14" s="1"/>
  <c r="J117" i="14" s="1"/>
  <c r="J138" i="14"/>
  <c r="J233" i="14"/>
  <c r="J232" i="14" s="1"/>
  <c r="J231" i="14" s="1"/>
  <c r="J364" i="14"/>
  <c r="J381" i="14"/>
  <c r="J852" i="14"/>
  <c r="J851" i="14" s="1"/>
  <c r="J850" i="14" s="1"/>
  <c r="J35" i="14"/>
  <c r="J34" i="14" s="1"/>
  <c r="J33" i="14" s="1"/>
  <c r="J1142" i="14"/>
  <c r="J69" i="14"/>
  <c r="J68" i="14" s="1"/>
  <c r="J67" i="14" s="1"/>
  <c r="J185" i="14"/>
  <c r="J184" i="14" s="1"/>
  <c r="J183" i="14" s="1"/>
  <c r="J182" i="14" s="1"/>
  <c r="J259" i="14"/>
  <c r="J258" i="14" s="1"/>
  <c r="J257" i="14" s="1"/>
  <c r="J404" i="14"/>
  <c r="J403" i="14" s="1"/>
  <c r="J423" i="14"/>
  <c r="J422" i="14" s="1"/>
  <c r="J418" i="14" s="1"/>
  <c r="J665" i="14"/>
  <c r="J661" i="14" s="1"/>
  <c r="J660" i="14" s="1"/>
  <c r="J659" i="14" s="1"/>
  <c r="J706" i="14"/>
  <c r="J705" i="14" s="1"/>
  <c r="J860" i="14"/>
  <c r="J859" i="14" s="1"/>
  <c r="J858" i="14" s="1"/>
  <c r="J1154" i="14"/>
  <c r="J52" i="14"/>
  <c r="J51" i="14" s="1"/>
  <c r="J50" i="14" s="1"/>
  <c r="J110" i="14"/>
  <c r="J109" i="14" s="1"/>
  <c r="J646" i="14"/>
  <c r="J14" i="14"/>
  <c r="J13" i="14" s="1"/>
  <c r="J12" i="14" s="1"/>
  <c r="J11" i="14" s="1"/>
  <c r="J359" i="14"/>
  <c r="J827" i="14"/>
  <c r="J613" i="14"/>
  <c r="J150" i="14"/>
  <c r="J224" i="14"/>
  <c r="J223" i="14" s="1"/>
  <c r="J241" i="14"/>
  <c r="J240" i="14" s="1"/>
  <c r="J388" i="14"/>
  <c r="J568" i="14"/>
  <c r="J567" i="14" s="1"/>
  <c r="J566" i="14" s="1"/>
  <c r="J579" i="14"/>
  <c r="J578" i="14" s="1"/>
  <c r="J577" i="14" s="1"/>
  <c r="J724" i="14"/>
  <c r="J720" i="14" s="1"/>
  <c r="J171" i="14"/>
  <c r="J170" i="14" s="1"/>
  <c r="J543" i="14"/>
  <c r="J760" i="14"/>
  <c r="J756" i="14" s="1"/>
  <c r="J919" i="14"/>
  <c r="J918" i="14" s="1"/>
  <c r="J911" i="14" s="1"/>
  <c r="J612" i="14"/>
  <c r="J811" i="14"/>
  <c r="J810" i="14" s="1"/>
  <c r="J839" i="14"/>
  <c r="J838" i="14" s="1"/>
  <c r="J991" i="14"/>
  <c r="J990" i="14" s="1"/>
  <c r="U1168" i="14"/>
  <c r="U1167" i="14" s="1"/>
  <c r="U1166" i="14" s="1"/>
  <c r="U1164" i="14"/>
  <c r="U1163" i="14" s="1"/>
  <c r="U1162" i="14" s="1"/>
  <c r="U1157" i="14"/>
  <c r="U1155" i="14"/>
  <c r="U1150" i="14"/>
  <c r="U1149" i="14" s="1"/>
  <c r="U1148" i="14" s="1"/>
  <c r="U1145" i="14"/>
  <c r="U1144" i="14" s="1"/>
  <c r="U1143" i="14" s="1"/>
  <c r="U1139" i="14"/>
  <c r="U1131" i="14"/>
  <c r="U1127" i="14"/>
  <c r="U1117" i="14"/>
  <c r="U1116" i="14" s="1"/>
  <c r="U1115" i="14" s="1"/>
  <c r="U1114" i="14" s="1"/>
  <c r="U1113" i="14" s="1"/>
  <c r="U1111" i="14"/>
  <c r="U1110" i="14" s="1"/>
  <c r="U1109" i="14" s="1"/>
  <c r="U1105" i="14"/>
  <c r="U1103" i="14"/>
  <c r="U1099" i="14"/>
  <c r="U1097" i="14"/>
  <c r="U1082" i="14"/>
  <c r="U1081" i="14" s="1"/>
  <c r="U1077" i="14"/>
  <c r="U1074" i="14"/>
  <c r="U1065" i="14"/>
  <c r="U1064" i="14" s="1"/>
  <c r="U1063" i="14" s="1"/>
  <c r="U1062" i="14" s="1"/>
  <c r="U1058" i="14"/>
  <c r="U1057" i="14" s="1"/>
  <c r="U1056" i="14" s="1"/>
  <c r="U1055" i="14" s="1"/>
  <c r="U1054" i="14" s="1"/>
  <c r="U1053" i="14" s="1"/>
  <c r="U1051" i="14"/>
  <c r="U1050" i="14" s="1"/>
  <c r="U1049" i="14" s="1"/>
  <c r="U1048" i="14" s="1"/>
  <c r="U1047" i="14" s="1"/>
  <c r="U1045" i="14"/>
  <c r="U1044" i="14" s="1"/>
  <c r="U1043" i="14" s="1"/>
  <c r="U1042" i="14" s="1"/>
  <c r="U1036" i="14" s="1"/>
  <c r="U1034" i="14"/>
  <c r="U1033" i="14" s="1"/>
  <c r="U1032" i="14" s="1"/>
  <c r="U1023" i="14"/>
  <c r="U1022" i="14" s="1"/>
  <c r="U1021" i="14" s="1"/>
  <c r="U1020" i="14" s="1"/>
  <c r="U1019" i="14" s="1"/>
  <c r="U1018" i="14" s="1"/>
  <c r="V1015" i="14"/>
  <c r="V1014" i="14" s="1"/>
  <c r="U1014" i="14"/>
  <c r="V1013" i="14"/>
  <c r="V1012" i="14" s="1"/>
  <c r="U1012" i="14"/>
  <c r="U1010" i="14"/>
  <c r="V1009" i="14"/>
  <c r="V1008" i="14" s="1"/>
  <c r="U1008" i="14"/>
  <c r="U1001" i="14"/>
  <c r="U1000" i="14" s="1"/>
  <c r="U998" i="14"/>
  <c r="U997" i="14" s="1"/>
  <c r="U995" i="14"/>
  <c r="U992" i="14" s="1"/>
  <c r="U988" i="14"/>
  <c r="U984" i="14"/>
  <c r="U980" i="14"/>
  <c r="U965" i="14"/>
  <c r="U963" i="14"/>
  <c r="U961" i="14"/>
  <c r="U959" i="14"/>
  <c r="U957" i="14"/>
  <c r="U953" i="14"/>
  <c r="U951" i="14"/>
  <c r="V945" i="14"/>
  <c r="V944" i="14" s="1"/>
  <c r="U944" i="14"/>
  <c r="V943" i="14"/>
  <c r="V942" i="14" s="1"/>
  <c r="U942" i="14"/>
  <c r="U940" i="14"/>
  <c r="U938" i="14"/>
  <c r="U929" i="14"/>
  <c r="U928" i="14" s="1"/>
  <c r="U927" i="14" s="1"/>
  <c r="U922" i="14"/>
  <c r="U921" i="14" s="1"/>
  <c r="U920" i="14" s="1"/>
  <c r="U916" i="14"/>
  <c r="U915" i="14" s="1"/>
  <c r="U914" i="14" s="1"/>
  <c r="U913" i="14" s="1"/>
  <c r="U912" i="14" s="1"/>
  <c r="U907" i="14"/>
  <c r="U906" i="14" s="1"/>
  <c r="U905" i="14" s="1"/>
  <c r="U904" i="14" s="1"/>
  <c r="U903" i="14" s="1"/>
  <c r="U902" i="14" s="1"/>
  <c r="U900" i="14"/>
  <c r="U899" i="14" s="1"/>
  <c r="U898" i="14" s="1"/>
  <c r="U897" i="14" s="1"/>
  <c r="U896" i="14" s="1"/>
  <c r="U895" i="14" s="1"/>
  <c r="V890" i="14"/>
  <c r="V889" i="14" s="1"/>
  <c r="U889" i="14"/>
  <c r="V882" i="14"/>
  <c r="V881" i="14" s="1"/>
  <c r="U881" i="14"/>
  <c r="U869" i="14"/>
  <c r="U868" i="14" s="1"/>
  <c r="U867" i="14" s="1"/>
  <c r="U866" i="14" s="1"/>
  <c r="U865" i="14" s="1"/>
  <c r="V864" i="14"/>
  <c r="V863" i="14" s="1"/>
  <c r="U863" i="14"/>
  <c r="U861" i="14"/>
  <c r="U856" i="14"/>
  <c r="U853" i="14"/>
  <c r="U845" i="14"/>
  <c r="U844" i="14" s="1"/>
  <c r="U840" i="14"/>
  <c r="U835" i="14"/>
  <c r="U830" i="14"/>
  <c r="U828" i="14"/>
  <c r="U825" i="14"/>
  <c r="U822" i="14"/>
  <c r="U818" i="14"/>
  <c r="U816" i="14"/>
  <c r="U812" i="14"/>
  <c r="U806" i="14"/>
  <c r="U805" i="14" s="1"/>
  <c r="U804" i="14" s="1"/>
  <c r="U803" i="14" s="1"/>
  <c r="U802" i="14" s="1"/>
  <c r="U795" i="14"/>
  <c r="U794" i="14" s="1"/>
  <c r="U793" i="14" s="1"/>
  <c r="U789" i="14"/>
  <c r="U787" i="14"/>
  <c r="U771" i="14"/>
  <c r="U769" i="14"/>
  <c r="U767" i="14"/>
  <c r="U765" i="14"/>
  <c r="U763" i="14"/>
  <c r="U761" i="14"/>
  <c r="U758" i="14"/>
  <c r="U757" i="14" s="1"/>
  <c r="V744" i="14"/>
  <c r="V743" i="14" s="1"/>
  <c r="U743" i="14"/>
  <c r="V742" i="14"/>
  <c r="V741" i="14" s="1"/>
  <c r="U741" i="14"/>
  <c r="U727" i="14"/>
  <c r="U725" i="14"/>
  <c r="U722" i="14"/>
  <c r="U721" i="14" s="1"/>
  <c r="V716" i="14"/>
  <c r="V715" i="14" s="1"/>
  <c r="U715" i="14"/>
  <c r="V714" i="14"/>
  <c r="V713" i="14" s="1"/>
  <c r="U713" i="14"/>
  <c r="V712" i="14"/>
  <c r="V711" i="14" s="1"/>
  <c r="U711" i="14"/>
  <c r="U709" i="14"/>
  <c r="U707" i="14"/>
  <c r="U700" i="14"/>
  <c r="U699" i="14" s="1"/>
  <c r="U698" i="14" s="1"/>
  <c r="U697" i="14" s="1"/>
  <c r="U696" i="14" s="1"/>
  <c r="U695" i="14" s="1"/>
  <c r="U691" i="14"/>
  <c r="U690" i="14" s="1"/>
  <c r="U689" i="14" s="1"/>
  <c r="U688" i="14" s="1"/>
  <c r="U687" i="14" s="1"/>
  <c r="U686" i="14" s="1"/>
  <c r="U684" i="14"/>
  <c r="U683" i="14" s="1"/>
  <c r="U682" i="14" s="1"/>
  <c r="U681" i="14" s="1"/>
  <c r="U680" i="14" s="1"/>
  <c r="U679" i="14" s="1"/>
  <c r="U677" i="14"/>
  <c r="U676" i="14" s="1"/>
  <c r="U675" i="14" s="1"/>
  <c r="U674" i="14" s="1"/>
  <c r="U672" i="14"/>
  <c r="U671" i="14" s="1"/>
  <c r="U670" i="14" s="1"/>
  <c r="V669" i="14"/>
  <c r="V668" i="14" s="1"/>
  <c r="U668" i="14"/>
  <c r="U666" i="14"/>
  <c r="U663" i="14"/>
  <c r="U662" i="14" s="1"/>
  <c r="U657" i="14"/>
  <c r="U656" i="14" s="1"/>
  <c r="U655" i="14" s="1"/>
  <c r="U654" i="14" s="1"/>
  <c r="U650" i="14"/>
  <c r="U649" i="14" s="1"/>
  <c r="U648" i="14" s="1"/>
  <c r="U647" i="14" s="1"/>
  <c r="U641" i="14"/>
  <c r="U640" i="14" s="1"/>
  <c r="U639" i="14" s="1"/>
  <c r="U638" i="14" s="1"/>
  <c r="U637" i="14" s="1"/>
  <c r="U636" i="14" s="1"/>
  <c r="U634" i="14"/>
  <c r="U633" i="14" s="1"/>
  <c r="U632" i="14" s="1"/>
  <c r="U631" i="14" s="1"/>
  <c r="U630" i="14" s="1"/>
  <c r="U629" i="14" s="1"/>
  <c r="U626" i="14"/>
  <c r="U625" i="14" s="1"/>
  <c r="U624" i="14" s="1"/>
  <c r="U623" i="14" s="1"/>
  <c r="U622" i="14" s="1"/>
  <c r="U618" i="14"/>
  <c r="U617" i="14" s="1"/>
  <c r="U616" i="14" s="1"/>
  <c r="U615" i="14" s="1"/>
  <c r="U614" i="14" s="1"/>
  <c r="V609" i="14"/>
  <c r="U606" i="14"/>
  <c r="U605" i="14" s="1"/>
  <c r="V604" i="14"/>
  <c r="V602" i="14" s="1"/>
  <c r="V601" i="14" s="1"/>
  <c r="U602" i="14"/>
  <c r="U601" i="14" s="1"/>
  <c r="V600" i="14"/>
  <c r="V598" i="14" s="1"/>
  <c r="V597" i="14" s="1"/>
  <c r="U598" i="14"/>
  <c r="U597" i="14" s="1"/>
  <c r="V596" i="14"/>
  <c r="V595" i="14" s="1"/>
  <c r="U595" i="14"/>
  <c r="U586" i="14"/>
  <c r="U585" i="14" s="1"/>
  <c r="U584" i="14" s="1"/>
  <c r="U582" i="14"/>
  <c r="U580" i="14"/>
  <c r="U575" i="14"/>
  <c r="U574" i="14" s="1"/>
  <c r="U573" i="14" s="1"/>
  <c r="U571" i="14"/>
  <c r="U569" i="14"/>
  <c r="U564" i="14"/>
  <c r="U563" i="14" s="1"/>
  <c r="U562" i="14" s="1"/>
  <c r="U561" i="14" s="1"/>
  <c r="U558" i="14"/>
  <c r="U557" i="14" s="1"/>
  <c r="U556" i="14" s="1"/>
  <c r="U555" i="14" s="1"/>
  <c r="U554" i="14" s="1"/>
  <c r="U552" i="14"/>
  <c r="U551" i="14" s="1"/>
  <c r="U550" i="14" s="1"/>
  <c r="U549" i="14" s="1"/>
  <c r="V548" i="14"/>
  <c r="V547" i="14" s="1"/>
  <c r="V546" i="14" s="1"/>
  <c r="V545" i="14" s="1"/>
  <c r="V544" i="14" s="1"/>
  <c r="U547" i="14"/>
  <c r="U546" i="14" s="1"/>
  <c r="U545" i="14" s="1"/>
  <c r="U544" i="14" s="1"/>
  <c r="U541" i="14"/>
  <c r="U540" i="14" s="1"/>
  <c r="U539" i="14" s="1"/>
  <c r="U538" i="14" s="1"/>
  <c r="U537" i="14" s="1"/>
  <c r="U534" i="14"/>
  <c r="U533" i="14" s="1"/>
  <c r="U532" i="14" s="1"/>
  <c r="U531" i="14" s="1"/>
  <c r="U530" i="14" s="1"/>
  <c r="V527" i="14"/>
  <c r="V526" i="14" s="1"/>
  <c r="U526" i="14"/>
  <c r="V525" i="14"/>
  <c r="V524" i="14" s="1"/>
  <c r="U524" i="14"/>
  <c r="U517" i="14"/>
  <c r="U516" i="14" s="1"/>
  <c r="U515" i="14" s="1"/>
  <c r="U514" i="14" s="1"/>
  <c r="U513" i="14" s="1"/>
  <c r="U505" i="14"/>
  <c r="U503" i="14"/>
  <c r="U499" i="14"/>
  <c r="U498" i="14" s="1"/>
  <c r="U497" i="14" s="1"/>
  <c r="U494" i="14"/>
  <c r="U493" i="14" s="1"/>
  <c r="U492" i="14" s="1"/>
  <c r="U491" i="14" s="1"/>
  <c r="U489" i="14"/>
  <c r="U488" i="14" s="1"/>
  <c r="U487" i="14" s="1"/>
  <c r="U486" i="14" s="1"/>
  <c r="V478" i="14"/>
  <c r="V477" i="14" s="1"/>
  <c r="U477" i="14"/>
  <c r="V476" i="14"/>
  <c r="V475" i="14" s="1"/>
  <c r="U475" i="14"/>
  <c r="U453" i="14"/>
  <c r="U452" i="14" s="1"/>
  <c r="U450" i="14"/>
  <c r="U448" i="14"/>
  <c r="U441" i="14"/>
  <c r="U440" i="14" s="1"/>
  <c r="U439" i="14" s="1"/>
  <c r="U438" i="14" s="1"/>
  <c r="U434" i="14"/>
  <c r="U430" i="14"/>
  <c r="U429" i="14" s="1"/>
  <c r="U428" i="14" s="1"/>
  <c r="V427" i="14"/>
  <c r="V426" i="14" s="1"/>
  <c r="U426" i="14"/>
  <c r="U424" i="14"/>
  <c r="V413" i="14"/>
  <c r="V412" i="14" s="1"/>
  <c r="U412" i="14"/>
  <c r="V411" i="14"/>
  <c r="V410" i="14" s="1"/>
  <c r="U410" i="14"/>
  <c r="V409" i="14"/>
  <c r="V408" i="14" s="1"/>
  <c r="U408" i="14"/>
  <c r="V407" i="14"/>
  <c r="V406" i="14" s="1"/>
  <c r="U406" i="14"/>
  <c r="U401" i="14"/>
  <c r="U400" i="14" s="1"/>
  <c r="U399" i="14" s="1"/>
  <c r="U397" i="14"/>
  <c r="U396" i="14" s="1"/>
  <c r="U395" i="14" s="1"/>
  <c r="U393" i="14"/>
  <c r="U391" i="14"/>
  <c r="U389" i="14"/>
  <c r="U386" i="14"/>
  <c r="U384" i="14"/>
  <c r="U382" i="14"/>
  <c r="V380" i="14"/>
  <c r="V379" i="14" s="1"/>
  <c r="U379" i="14"/>
  <c r="V378" i="14"/>
  <c r="V377" i="14" s="1"/>
  <c r="U377" i="14"/>
  <c r="U375" i="14"/>
  <c r="U373" i="14"/>
  <c r="U367" i="14"/>
  <c r="U365" i="14"/>
  <c r="U362" i="14"/>
  <c r="U360" i="14"/>
  <c r="U355" i="14"/>
  <c r="U354" i="14" s="1"/>
  <c r="U353" i="14" s="1"/>
  <c r="U352" i="14" s="1"/>
  <c r="U349" i="14"/>
  <c r="U348" i="14" s="1"/>
  <c r="U335" i="14"/>
  <c r="U334" i="14" s="1"/>
  <c r="U329" i="14"/>
  <c r="U327" i="14"/>
  <c r="U324" i="14"/>
  <c r="V323" i="14"/>
  <c r="V322" i="14" s="1"/>
  <c r="U322" i="14"/>
  <c r="V321" i="14"/>
  <c r="V320" i="14" s="1"/>
  <c r="U320" i="14"/>
  <c r="U316" i="14"/>
  <c r="U309" i="14"/>
  <c r="U301" i="14"/>
  <c r="U300" i="14" s="1"/>
  <c r="U299" i="14" s="1"/>
  <c r="V295" i="14"/>
  <c r="V294" i="14" s="1"/>
  <c r="V293" i="14" s="1"/>
  <c r="V292" i="14" s="1"/>
  <c r="V291" i="14" s="1"/>
  <c r="U294" i="14"/>
  <c r="U293" i="14" s="1"/>
  <c r="U292" i="14" s="1"/>
  <c r="U291" i="14" s="1"/>
  <c r="U289" i="14"/>
  <c r="U288" i="14" s="1"/>
  <c r="U287" i="14" s="1"/>
  <c r="U286" i="14" s="1"/>
  <c r="U281" i="14"/>
  <c r="U280" i="14" s="1"/>
  <c r="U275" i="14"/>
  <c r="U274" i="14" s="1"/>
  <c r="U273" i="14" s="1"/>
  <c r="U263" i="14"/>
  <c r="U261" i="14"/>
  <c r="U260" i="14" s="1"/>
  <c r="U254" i="14"/>
  <c r="U253" i="14" s="1"/>
  <c r="U252" i="14" s="1"/>
  <c r="U251" i="14" s="1"/>
  <c r="U250" i="14" s="1"/>
  <c r="U248" i="14"/>
  <c r="U247" i="14" s="1"/>
  <c r="U246" i="14" s="1"/>
  <c r="U244" i="14"/>
  <c r="U243" i="14" s="1"/>
  <c r="U242" i="14" s="1"/>
  <c r="U238" i="14"/>
  <c r="U236" i="14"/>
  <c r="U234" i="14"/>
  <c r="U229" i="14"/>
  <c r="U228" i="14" s="1"/>
  <c r="U226" i="14"/>
  <c r="U225" i="14" s="1"/>
  <c r="U221" i="14"/>
  <c r="U219" i="14"/>
  <c r="U207" i="14"/>
  <c r="U205" i="14"/>
  <c r="U201" i="14"/>
  <c r="U193" i="14"/>
  <c r="U192" i="14" s="1"/>
  <c r="U191" i="14" s="1"/>
  <c r="U189" i="14"/>
  <c r="U186" i="14"/>
  <c r="U178" i="14"/>
  <c r="U177" i="14" s="1"/>
  <c r="U176" i="14" s="1"/>
  <c r="U174" i="14"/>
  <c r="U173" i="14" s="1"/>
  <c r="U172" i="14" s="1"/>
  <c r="U164" i="14"/>
  <c r="V163" i="14"/>
  <c r="V162" i="14" s="1"/>
  <c r="U162" i="14"/>
  <c r="U160" i="14"/>
  <c r="U158" i="14"/>
  <c r="U155" i="14"/>
  <c r="U153" i="14"/>
  <c r="U151" i="14"/>
  <c r="U147" i="14"/>
  <c r="U145" i="14"/>
  <c r="U143" i="14"/>
  <c r="U141" i="14"/>
  <c r="U139" i="14"/>
  <c r="U134" i="14"/>
  <c r="U133" i="14" s="1"/>
  <c r="U132" i="14" s="1"/>
  <c r="U129" i="14"/>
  <c r="U128" i="14" s="1"/>
  <c r="U127" i="14" s="1"/>
  <c r="U125" i="14"/>
  <c r="U123" i="14"/>
  <c r="U120" i="14"/>
  <c r="U115" i="14"/>
  <c r="U114" i="14" s="1"/>
  <c r="V113" i="14"/>
  <c r="V112" i="14" s="1"/>
  <c r="V111" i="14" s="1"/>
  <c r="U112" i="14"/>
  <c r="U111" i="14" s="1"/>
  <c r="U106" i="14"/>
  <c r="U105" i="14" s="1"/>
  <c r="U104" i="14" s="1"/>
  <c r="U102" i="14"/>
  <c r="U101" i="14" s="1"/>
  <c r="U100" i="14" s="1"/>
  <c r="U99" i="14" s="1"/>
  <c r="U98" i="14" s="1"/>
  <c r="U96" i="14"/>
  <c r="U94" i="14"/>
  <c r="U91" i="14"/>
  <c r="U88" i="14"/>
  <c r="U86" i="14"/>
  <c r="U84" i="14"/>
  <c r="U82" i="14"/>
  <c r="U72" i="14"/>
  <c r="U70" i="14"/>
  <c r="U62" i="14"/>
  <c r="U55" i="14"/>
  <c r="U53" i="14"/>
  <c r="U48" i="14"/>
  <c r="U47" i="14" s="1"/>
  <c r="U46" i="14" s="1"/>
  <c r="U44" i="14"/>
  <c r="U42" i="14"/>
  <c r="U40" i="14"/>
  <c r="U36" i="14"/>
  <c r="U29" i="14"/>
  <c r="U28" i="14" s="1"/>
  <c r="U27" i="14" s="1"/>
  <c r="U26" i="14" s="1"/>
  <c r="U24" i="14"/>
  <c r="U23" i="14" s="1"/>
  <c r="U22" i="14" s="1"/>
  <c r="U20" i="14"/>
  <c r="U17" i="14"/>
  <c r="U15" i="14"/>
  <c r="P1168" i="14"/>
  <c r="P1167" i="14" s="1"/>
  <c r="P1166" i="14" s="1"/>
  <c r="P1164" i="14"/>
  <c r="P1163" i="14" s="1"/>
  <c r="P1162" i="14" s="1"/>
  <c r="P1157" i="14"/>
  <c r="P1155" i="14"/>
  <c r="P1150" i="14"/>
  <c r="P1149" i="14" s="1"/>
  <c r="P1148" i="14" s="1"/>
  <c r="P1145" i="14"/>
  <c r="P1144" i="14" s="1"/>
  <c r="P1143" i="14" s="1"/>
  <c r="P1139" i="14"/>
  <c r="P1131" i="14"/>
  <c r="P1127" i="14"/>
  <c r="P1117" i="14"/>
  <c r="P1116" i="14" s="1"/>
  <c r="P1115" i="14" s="1"/>
  <c r="P1114" i="14" s="1"/>
  <c r="P1113" i="14" s="1"/>
  <c r="P1111" i="14"/>
  <c r="P1110" i="14" s="1"/>
  <c r="P1109" i="14" s="1"/>
  <c r="P1105" i="14"/>
  <c r="P1103" i="14"/>
  <c r="P1099" i="14"/>
  <c r="P1097" i="14"/>
  <c r="P1082" i="14"/>
  <c r="P1081" i="14" s="1"/>
  <c r="P1077" i="14"/>
  <c r="P1074" i="14"/>
  <c r="P1069" i="14" s="1"/>
  <c r="P1065" i="14"/>
  <c r="P1064" i="14" s="1"/>
  <c r="P1063" i="14" s="1"/>
  <c r="P1062" i="14" s="1"/>
  <c r="P1058" i="14"/>
  <c r="P1057" i="14" s="1"/>
  <c r="P1056" i="14" s="1"/>
  <c r="P1055" i="14" s="1"/>
  <c r="P1054" i="14" s="1"/>
  <c r="P1053" i="14" s="1"/>
  <c r="P1051" i="14"/>
  <c r="P1050" i="14" s="1"/>
  <c r="P1049" i="14" s="1"/>
  <c r="P1048" i="14" s="1"/>
  <c r="P1047" i="14" s="1"/>
  <c r="P1045" i="14"/>
  <c r="P1044" i="14" s="1"/>
  <c r="P1043" i="14" s="1"/>
  <c r="P1042" i="14" s="1"/>
  <c r="P1036" i="14" s="1"/>
  <c r="P1034" i="14"/>
  <c r="P1033" i="14" s="1"/>
  <c r="P1032" i="14" s="1"/>
  <c r="P1023" i="14"/>
  <c r="P1022" i="14" s="1"/>
  <c r="P1021" i="14" s="1"/>
  <c r="P1020" i="14" s="1"/>
  <c r="P1019" i="14" s="1"/>
  <c r="P1018" i="14" s="1"/>
  <c r="P1014" i="14"/>
  <c r="P1012" i="14"/>
  <c r="P1010" i="14"/>
  <c r="P1008" i="14"/>
  <c r="P1001" i="14"/>
  <c r="P1000" i="14" s="1"/>
  <c r="P998" i="14"/>
  <c r="P997" i="14" s="1"/>
  <c r="P995" i="14"/>
  <c r="P992" i="14" s="1"/>
  <c r="P988" i="14"/>
  <c r="P984" i="14"/>
  <c r="P980" i="14"/>
  <c r="P965" i="14"/>
  <c r="P963" i="14"/>
  <c r="P961" i="14"/>
  <c r="P959" i="14"/>
  <c r="P957" i="14"/>
  <c r="P953" i="14"/>
  <c r="P951" i="14"/>
  <c r="Q945" i="14"/>
  <c r="Q944" i="14" s="1"/>
  <c r="P944" i="14"/>
  <c r="Q943" i="14"/>
  <c r="Q942" i="14" s="1"/>
  <c r="P942" i="14"/>
  <c r="P940" i="14"/>
  <c r="P938" i="14"/>
  <c r="P929" i="14"/>
  <c r="P928" i="14" s="1"/>
  <c r="P927" i="14" s="1"/>
  <c r="P922" i="14"/>
  <c r="P921" i="14" s="1"/>
  <c r="P920" i="14" s="1"/>
  <c r="P916" i="14"/>
  <c r="P915" i="14" s="1"/>
  <c r="P914" i="14" s="1"/>
  <c r="P913" i="14" s="1"/>
  <c r="P912" i="14" s="1"/>
  <c r="P907" i="14"/>
  <c r="P906" i="14" s="1"/>
  <c r="P905" i="14" s="1"/>
  <c r="P904" i="14" s="1"/>
  <c r="P903" i="14" s="1"/>
  <c r="P902" i="14" s="1"/>
  <c r="P900" i="14"/>
  <c r="P899" i="14" s="1"/>
  <c r="P898" i="14" s="1"/>
  <c r="P897" i="14" s="1"/>
  <c r="P896" i="14" s="1"/>
  <c r="P895" i="14" s="1"/>
  <c r="Q890" i="14"/>
  <c r="Q889" i="14" s="1"/>
  <c r="P889" i="14"/>
  <c r="Q882" i="14"/>
  <c r="Q881" i="14" s="1"/>
  <c r="P881" i="14"/>
  <c r="P869" i="14"/>
  <c r="P868" i="14" s="1"/>
  <c r="P867" i="14" s="1"/>
  <c r="P866" i="14" s="1"/>
  <c r="P865" i="14" s="1"/>
  <c r="Q864" i="14"/>
  <c r="Q863" i="14" s="1"/>
  <c r="P863" i="14"/>
  <c r="P861" i="14"/>
  <c r="P856" i="14"/>
  <c r="P853" i="14"/>
  <c r="P845" i="14"/>
  <c r="P844" i="14" s="1"/>
  <c r="P840" i="14"/>
  <c r="P835" i="14"/>
  <c r="P830" i="14"/>
  <c r="P828" i="14"/>
  <c r="P825" i="14"/>
  <c r="P822" i="14"/>
  <c r="P818" i="14"/>
  <c r="P816" i="14"/>
  <c r="P812" i="14"/>
  <c r="P806" i="14"/>
  <c r="P805" i="14" s="1"/>
  <c r="P804" i="14" s="1"/>
  <c r="P803" i="14" s="1"/>
  <c r="P802" i="14" s="1"/>
  <c r="P795" i="14"/>
  <c r="P794" i="14" s="1"/>
  <c r="P793" i="14" s="1"/>
  <c r="P789" i="14"/>
  <c r="P787" i="14"/>
  <c r="P771" i="14"/>
  <c r="P769" i="14"/>
  <c r="P767" i="14"/>
  <c r="P765" i="14"/>
  <c r="P763" i="14"/>
  <c r="P761" i="14"/>
  <c r="P758" i="14"/>
  <c r="P757" i="14" s="1"/>
  <c r="Q744" i="14"/>
  <c r="Q743" i="14" s="1"/>
  <c r="P743" i="14"/>
  <c r="Q742" i="14"/>
  <c r="Q741" i="14" s="1"/>
  <c r="P741" i="14"/>
  <c r="P727" i="14"/>
  <c r="P725" i="14"/>
  <c r="P722" i="14"/>
  <c r="P721" i="14" s="1"/>
  <c r="P715" i="14"/>
  <c r="Q714" i="14"/>
  <c r="Q713" i="14" s="1"/>
  <c r="P713" i="14"/>
  <c r="Q712" i="14"/>
  <c r="Q711" i="14" s="1"/>
  <c r="P711" i="14"/>
  <c r="P709" i="14"/>
  <c r="P707" i="14"/>
  <c r="P700" i="14"/>
  <c r="P699" i="14" s="1"/>
  <c r="P698" i="14" s="1"/>
  <c r="P697" i="14" s="1"/>
  <c r="P696" i="14" s="1"/>
  <c r="P695" i="14" s="1"/>
  <c r="P691" i="14"/>
  <c r="P690" i="14" s="1"/>
  <c r="P689" i="14" s="1"/>
  <c r="P688" i="14" s="1"/>
  <c r="P687" i="14" s="1"/>
  <c r="P686" i="14" s="1"/>
  <c r="P684" i="14"/>
  <c r="P683" i="14" s="1"/>
  <c r="P682" i="14" s="1"/>
  <c r="P681" i="14" s="1"/>
  <c r="P680" i="14" s="1"/>
  <c r="P679" i="14" s="1"/>
  <c r="P677" i="14"/>
  <c r="P676" i="14" s="1"/>
  <c r="P675" i="14" s="1"/>
  <c r="P674" i="14" s="1"/>
  <c r="P672" i="14"/>
  <c r="P671" i="14" s="1"/>
  <c r="P670" i="14" s="1"/>
  <c r="P668" i="14"/>
  <c r="P666" i="14"/>
  <c r="P663" i="14"/>
  <c r="P662" i="14" s="1"/>
  <c r="P657" i="14"/>
  <c r="P656" i="14" s="1"/>
  <c r="P655" i="14" s="1"/>
  <c r="P654" i="14" s="1"/>
  <c r="P650" i="14"/>
  <c r="P649" i="14" s="1"/>
  <c r="P648" i="14" s="1"/>
  <c r="P647" i="14" s="1"/>
  <c r="P641" i="14"/>
  <c r="P640" i="14" s="1"/>
  <c r="P639" i="14" s="1"/>
  <c r="P638" i="14" s="1"/>
  <c r="P637" i="14" s="1"/>
  <c r="P636" i="14" s="1"/>
  <c r="P634" i="14"/>
  <c r="P633" i="14" s="1"/>
  <c r="P632" i="14" s="1"/>
  <c r="P631" i="14" s="1"/>
  <c r="P630" i="14" s="1"/>
  <c r="P629" i="14" s="1"/>
  <c r="P626" i="14"/>
  <c r="P625" i="14" s="1"/>
  <c r="P624" i="14" s="1"/>
  <c r="P623" i="14" s="1"/>
  <c r="P622" i="14" s="1"/>
  <c r="P618" i="14"/>
  <c r="P617" i="14" s="1"/>
  <c r="P616" i="14" s="1"/>
  <c r="P615" i="14" s="1"/>
  <c r="P614" i="14" s="1"/>
  <c r="P606" i="14"/>
  <c r="P605" i="14" s="1"/>
  <c r="Q604" i="14"/>
  <c r="Q602" i="14" s="1"/>
  <c r="Q601" i="14" s="1"/>
  <c r="P602" i="14"/>
  <c r="P601" i="14" s="1"/>
  <c r="Q600" i="14"/>
  <c r="Q598" i="14" s="1"/>
  <c r="Q597" i="14" s="1"/>
  <c r="P598" i="14"/>
  <c r="P597" i="14" s="1"/>
  <c r="Q596" i="14"/>
  <c r="Q595" i="14" s="1"/>
  <c r="P595" i="14"/>
  <c r="P586" i="14"/>
  <c r="P585" i="14" s="1"/>
  <c r="P584" i="14" s="1"/>
  <c r="P582" i="14"/>
  <c r="P580" i="14"/>
  <c r="P575" i="14"/>
  <c r="P574" i="14" s="1"/>
  <c r="P573" i="14" s="1"/>
  <c r="P571" i="14"/>
  <c r="P569" i="14"/>
  <c r="P564" i="14"/>
  <c r="P563" i="14" s="1"/>
  <c r="P562" i="14" s="1"/>
  <c r="P561" i="14" s="1"/>
  <c r="P558" i="14"/>
  <c r="P557" i="14" s="1"/>
  <c r="P556" i="14" s="1"/>
  <c r="P555" i="14" s="1"/>
  <c r="P554" i="14" s="1"/>
  <c r="P552" i="14"/>
  <c r="P551" i="14" s="1"/>
  <c r="P550" i="14" s="1"/>
  <c r="P549" i="14" s="1"/>
  <c r="P547" i="14"/>
  <c r="P546" i="14" s="1"/>
  <c r="P545" i="14" s="1"/>
  <c r="P544" i="14" s="1"/>
  <c r="P541" i="14"/>
  <c r="P540" i="14" s="1"/>
  <c r="P539" i="14" s="1"/>
  <c r="P538" i="14" s="1"/>
  <c r="P537" i="14" s="1"/>
  <c r="P534" i="14"/>
  <c r="P533" i="14" s="1"/>
  <c r="P532" i="14" s="1"/>
  <c r="P531" i="14" s="1"/>
  <c r="P530" i="14" s="1"/>
  <c r="Q527" i="14"/>
  <c r="Q526" i="14" s="1"/>
  <c r="P526" i="14"/>
  <c r="Q525" i="14"/>
  <c r="Q524" i="14" s="1"/>
  <c r="P524" i="14"/>
  <c r="P517" i="14"/>
  <c r="P516" i="14" s="1"/>
  <c r="P515" i="14" s="1"/>
  <c r="P514" i="14" s="1"/>
  <c r="P513" i="14" s="1"/>
  <c r="P505" i="14"/>
  <c r="P503" i="14"/>
  <c r="P499" i="14"/>
  <c r="P498" i="14" s="1"/>
  <c r="P497" i="14" s="1"/>
  <c r="P494" i="14"/>
  <c r="P493" i="14" s="1"/>
  <c r="P492" i="14" s="1"/>
  <c r="P491" i="14" s="1"/>
  <c r="P489" i="14"/>
  <c r="P488" i="14" s="1"/>
  <c r="P487" i="14" s="1"/>
  <c r="P486" i="14" s="1"/>
  <c r="Q478" i="14"/>
  <c r="Q477" i="14" s="1"/>
  <c r="P477" i="14"/>
  <c r="Q476" i="14"/>
  <c r="Q475" i="14" s="1"/>
  <c r="P475" i="14"/>
  <c r="P453" i="14"/>
  <c r="P452" i="14" s="1"/>
  <c r="P450" i="14"/>
  <c r="P448" i="14"/>
  <c r="P441" i="14"/>
  <c r="P440" i="14" s="1"/>
  <c r="P439" i="14" s="1"/>
  <c r="P438" i="14" s="1"/>
  <c r="P434" i="14"/>
  <c r="P430" i="14"/>
  <c r="P429" i="14" s="1"/>
  <c r="P428" i="14" s="1"/>
  <c r="Q427" i="14"/>
  <c r="Q426" i="14" s="1"/>
  <c r="P426" i="14"/>
  <c r="P424" i="14"/>
  <c r="Q413" i="14"/>
  <c r="Q412" i="14" s="1"/>
  <c r="P412" i="14"/>
  <c r="Q411" i="14"/>
  <c r="Q410" i="14" s="1"/>
  <c r="P410" i="14"/>
  <c r="Q409" i="14"/>
  <c r="Q408" i="14" s="1"/>
  <c r="P408" i="14"/>
  <c r="Q407" i="14"/>
  <c r="Q406" i="14" s="1"/>
  <c r="P406" i="14"/>
  <c r="P401" i="14"/>
  <c r="P400" i="14" s="1"/>
  <c r="P399" i="14" s="1"/>
  <c r="P397" i="14"/>
  <c r="P396" i="14" s="1"/>
  <c r="P395" i="14" s="1"/>
  <c r="P393" i="14"/>
  <c r="P391" i="14"/>
  <c r="P389" i="14"/>
  <c r="P386" i="14"/>
  <c r="P384" i="14"/>
  <c r="P382" i="14"/>
  <c r="Q380" i="14"/>
  <c r="Q379" i="14" s="1"/>
  <c r="P379" i="14"/>
  <c r="Q378" i="14"/>
  <c r="Q377" i="14" s="1"/>
  <c r="P377" i="14"/>
  <c r="P375" i="14"/>
  <c r="P373" i="14"/>
  <c r="P367" i="14"/>
  <c r="P365" i="14"/>
  <c r="P362" i="14"/>
  <c r="P360" i="14"/>
  <c r="P355" i="14"/>
  <c r="P354" i="14" s="1"/>
  <c r="P353" i="14" s="1"/>
  <c r="P352" i="14" s="1"/>
  <c r="P349" i="14"/>
  <c r="P348" i="14" s="1"/>
  <c r="P335" i="14"/>
  <c r="P334" i="14" s="1"/>
  <c r="P329" i="14"/>
  <c r="P327" i="14"/>
  <c r="P324" i="14"/>
  <c r="Q323" i="14"/>
  <c r="Q322" i="14" s="1"/>
  <c r="P322" i="14"/>
  <c r="Q321" i="14"/>
  <c r="Q320" i="14" s="1"/>
  <c r="P320" i="14"/>
  <c r="P316" i="14"/>
  <c r="P309" i="14"/>
  <c r="P301" i="14"/>
  <c r="P300" i="14" s="1"/>
  <c r="P299" i="14" s="1"/>
  <c r="Q295" i="14"/>
  <c r="Q294" i="14" s="1"/>
  <c r="Q293" i="14" s="1"/>
  <c r="Q292" i="14" s="1"/>
  <c r="Q291" i="14" s="1"/>
  <c r="P294" i="14"/>
  <c r="P293" i="14" s="1"/>
  <c r="P292" i="14" s="1"/>
  <c r="P291" i="14" s="1"/>
  <c r="P289" i="14"/>
  <c r="P288" i="14" s="1"/>
  <c r="P287" i="14" s="1"/>
  <c r="P286" i="14" s="1"/>
  <c r="P281" i="14"/>
  <c r="P280" i="14" s="1"/>
  <c r="P275" i="14"/>
  <c r="P274" i="14" s="1"/>
  <c r="P273" i="14" s="1"/>
  <c r="P263" i="14"/>
  <c r="P261" i="14"/>
  <c r="P260" i="14" s="1"/>
  <c r="P254" i="14"/>
  <c r="P253" i="14" s="1"/>
  <c r="P252" i="14" s="1"/>
  <c r="P251" i="14" s="1"/>
  <c r="P250" i="14" s="1"/>
  <c r="P248" i="14"/>
  <c r="P247" i="14" s="1"/>
  <c r="P246" i="14" s="1"/>
  <c r="P244" i="14"/>
  <c r="P243" i="14" s="1"/>
  <c r="P242" i="14" s="1"/>
  <c r="P238" i="14"/>
  <c r="P236" i="14"/>
  <c r="P234" i="14"/>
  <c r="P229" i="14"/>
  <c r="P228" i="14" s="1"/>
  <c r="P226" i="14"/>
  <c r="P225" i="14" s="1"/>
  <c r="P221" i="14"/>
  <c r="P219" i="14"/>
  <c r="P207" i="14"/>
  <c r="P205" i="14"/>
  <c r="P201" i="14"/>
  <c r="P193" i="14"/>
  <c r="P192" i="14" s="1"/>
  <c r="P191" i="14" s="1"/>
  <c r="P189" i="14"/>
  <c r="P186" i="14"/>
  <c r="P178" i="14"/>
  <c r="P177" i="14" s="1"/>
  <c r="P176" i="14" s="1"/>
  <c r="P174" i="14"/>
  <c r="P173" i="14" s="1"/>
  <c r="P172" i="14" s="1"/>
  <c r="P164" i="14"/>
  <c r="P162" i="14"/>
  <c r="P160" i="14"/>
  <c r="P158" i="14"/>
  <c r="P155" i="14"/>
  <c r="P153" i="14"/>
  <c r="P151" i="14"/>
  <c r="P147" i="14"/>
  <c r="P145" i="14"/>
  <c r="P143" i="14"/>
  <c r="P141" i="14"/>
  <c r="P139" i="14"/>
  <c r="P134" i="14"/>
  <c r="P133" i="14" s="1"/>
  <c r="P132" i="14" s="1"/>
  <c r="P129" i="14"/>
  <c r="P128" i="14" s="1"/>
  <c r="P127" i="14" s="1"/>
  <c r="P125" i="14"/>
  <c r="P123" i="14"/>
  <c r="P120" i="14"/>
  <c r="P115" i="14"/>
  <c r="P114" i="14" s="1"/>
  <c r="Q113" i="14"/>
  <c r="Q112" i="14" s="1"/>
  <c r="Q111" i="14" s="1"/>
  <c r="P112" i="14"/>
  <c r="P111" i="14" s="1"/>
  <c r="P106" i="14"/>
  <c r="P105" i="14" s="1"/>
  <c r="P104" i="14" s="1"/>
  <c r="P102" i="14"/>
  <c r="P101" i="14" s="1"/>
  <c r="P100" i="14" s="1"/>
  <c r="P99" i="14" s="1"/>
  <c r="P98" i="14" s="1"/>
  <c r="P96" i="14"/>
  <c r="P94" i="14"/>
  <c r="P91" i="14"/>
  <c r="P88" i="14"/>
  <c r="P86" i="14"/>
  <c r="P84" i="14"/>
  <c r="P82" i="14"/>
  <c r="P72" i="14"/>
  <c r="P70" i="14"/>
  <c r="P62" i="14"/>
  <c r="P55" i="14"/>
  <c r="P53" i="14"/>
  <c r="P48" i="14"/>
  <c r="P47" i="14" s="1"/>
  <c r="P46" i="14" s="1"/>
  <c r="P44" i="14"/>
  <c r="P42" i="14"/>
  <c r="P40" i="14"/>
  <c r="P36" i="14"/>
  <c r="P29" i="14"/>
  <c r="P28" i="14" s="1"/>
  <c r="P27" i="14" s="1"/>
  <c r="P26" i="14" s="1"/>
  <c r="P24" i="14"/>
  <c r="P23" i="14" s="1"/>
  <c r="P22" i="14" s="1"/>
  <c r="P20" i="14"/>
  <c r="P17" i="14"/>
  <c r="P15" i="14"/>
  <c r="K1168" i="14"/>
  <c r="K1167" i="14" s="1"/>
  <c r="K1166" i="14" s="1"/>
  <c r="K1164" i="14"/>
  <c r="K1163" i="14" s="1"/>
  <c r="K1162" i="14" s="1"/>
  <c r="K1157" i="14"/>
  <c r="K1155" i="14"/>
  <c r="K1150" i="14"/>
  <c r="K1149" i="14" s="1"/>
  <c r="K1148" i="14" s="1"/>
  <c r="K1145" i="14"/>
  <c r="K1144" i="14" s="1"/>
  <c r="K1143" i="14" s="1"/>
  <c r="K1139" i="14"/>
  <c r="K1131" i="14"/>
  <c r="K1127" i="14"/>
  <c r="K1117" i="14"/>
  <c r="K1116" i="14" s="1"/>
  <c r="K1115" i="14" s="1"/>
  <c r="K1114" i="14" s="1"/>
  <c r="K1113" i="14" s="1"/>
  <c r="K1111" i="14"/>
  <c r="K1110" i="14" s="1"/>
  <c r="K1109" i="14" s="1"/>
  <c r="K1105" i="14"/>
  <c r="K1103" i="14"/>
  <c r="K1099" i="14"/>
  <c r="K1097" i="14"/>
  <c r="K1082" i="14"/>
  <c r="K1081" i="14" s="1"/>
  <c r="K1077" i="14"/>
  <c r="K1074" i="14"/>
  <c r="K1065" i="14"/>
  <c r="K1064" i="14" s="1"/>
  <c r="K1063" i="14" s="1"/>
  <c r="K1062" i="14" s="1"/>
  <c r="K1058" i="14"/>
  <c r="K1057" i="14" s="1"/>
  <c r="K1056" i="14" s="1"/>
  <c r="K1055" i="14" s="1"/>
  <c r="K1054" i="14" s="1"/>
  <c r="K1053" i="14" s="1"/>
  <c r="K1051" i="14"/>
  <c r="K1050" i="14" s="1"/>
  <c r="K1049" i="14" s="1"/>
  <c r="K1048" i="14" s="1"/>
  <c r="K1047" i="14" s="1"/>
  <c r="K1045" i="14"/>
  <c r="K1044" i="14" s="1"/>
  <c r="K1043" i="14" s="1"/>
  <c r="K1042" i="14" s="1"/>
  <c r="K1036" i="14" s="1"/>
  <c r="K1034" i="14"/>
  <c r="K1033" i="14" s="1"/>
  <c r="K1032" i="14" s="1"/>
  <c r="K1023" i="14"/>
  <c r="K1022" i="14" s="1"/>
  <c r="K1021" i="14" s="1"/>
  <c r="K1020" i="14" s="1"/>
  <c r="K1019" i="14" s="1"/>
  <c r="K1018" i="14" s="1"/>
  <c r="K1014" i="14"/>
  <c r="K1012" i="14"/>
  <c r="K1010" i="14"/>
  <c r="K1008" i="14"/>
  <c r="K1001" i="14"/>
  <c r="K1000" i="14" s="1"/>
  <c r="K998" i="14"/>
  <c r="K997" i="14" s="1"/>
  <c r="K995" i="14"/>
  <c r="K992" i="14" s="1"/>
  <c r="K988" i="14"/>
  <c r="K984" i="14"/>
  <c r="K980" i="14"/>
  <c r="K965" i="14"/>
  <c r="K963" i="14"/>
  <c r="K961" i="14"/>
  <c r="K959" i="14"/>
  <c r="K957" i="14"/>
  <c r="K953" i="14"/>
  <c r="K951" i="14"/>
  <c r="K944" i="14"/>
  <c r="K942" i="14"/>
  <c r="K940" i="14"/>
  <c r="K938" i="14"/>
  <c r="K929" i="14"/>
  <c r="K928" i="14" s="1"/>
  <c r="K927" i="14" s="1"/>
  <c r="K922" i="14"/>
  <c r="K921" i="14" s="1"/>
  <c r="K920" i="14" s="1"/>
  <c r="K916" i="14"/>
  <c r="K915" i="14" s="1"/>
  <c r="K914" i="14" s="1"/>
  <c r="K913" i="14" s="1"/>
  <c r="K912" i="14" s="1"/>
  <c r="K907" i="14"/>
  <c r="K906" i="14" s="1"/>
  <c r="K905" i="14" s="1"/>
  <c r="K904" i="14" s="1"/>
  <c r="K903" i="14" s="1"/>
  <c r="K902" i="14" s="1"/>
  <c r="K900" i="14"/>
  <c r="K899" i="14" s="1"/>
  <c r="K898" i="14" s="1"/>
  <c r="K897" i="14" s="1"/>
  <c r="K896" i="14" s="1"/>
  <c r="K895" i="14" s="1"/>
  <c r="K889" i="14"/>
  <c r="K881" i="14"/>
  <c r="K869" i="14"/>
  <c r="K868" i="14" s="1"/>
  <c r="K867" i="14" s="1"/>
  <c r="K866" i="14" s="1"/>
  <c r="K865" i="14" s="1"/>
  <c r="K863" i="14"/>
  <c r="K861" i="14"/>
  <c r="K856" i="14"/>
  <c r="K853" i="14"/>
  <c r="K845" i="14"/>
  <c r="K844" i="14" s="1"/>
  <c r="K840" i="14"/>
  <c r="K835" i="14"/>
  <c r="K830" i="14"/>
  <c r="K828" i="14"/>
  <c r="K825" i="14"/>
  <c r="K822" i="14"/>
  <c r="K818" i="14"/>
  <c r="K816" i="14"/>
  <c r="K812" i="14"/>
  <c r="K806" i="14"/>
  <c r="K805" i="14" s="1"/>
  <c r="K804" i="14" s="1"/>
  <c r="K803" i="14" s="1"/>
  <c r="K802" i="14" s="1"/>
  <c r="K795" i="14"/>
  <c r="K794" i="14" s="1"/>
  <c r="K793" i="14" s="1"/>
  <c r="K789" i="14"/>
  <c r="K787" i="14"/>
  <c r="K771" i="14"/>
  <c r="K769" i="14"/>
  <c r="K767" i="14"/>
  <c r="K765" i="14"/>
  <c r="K763" i="14"/>
  <c r="K761" i="14"/>
  <c r="K758" i="14"/>
  <c r="K757" i="14" s="1"/>
  <c r="K743" i="14"/>
  <c r="K741" i="14"/>
  <c r="K727" i="14"/>
  <c r="K725" i="14"/>
  <c r="K722" i="14"/>
  <c r="K721" i="14" s="1"/>
  <c r="K715" i="14"/>
  <c r="K713" i="14"/>
  <c r="K711" i="14"/>
  <c r="K709" i="14"/>
  <c r="K707" i="14"/>
  <c r="K700" i="14"/>
  <c r="K699" i="14" s="1"/>
  <c r="K698" i="14" s="1"/>
  <c r="K697" i="14" s="1"/>
  <c r="K696" i="14" s="1"/>
  <c r="K695" i="14" s="1"/>
  <c r="K691" i="14"/>
  <c r="K690" i="14" s="1"/>
  <c r="K689" i="14" s="1"/>
  <c r="K688" i="14" s="1"/>
  <c r="K687" i="14" s="1"/>
  <c r="K686" i="14" s="1"/>
  <c r="K684" i="14"/>
  <c r="K683" i="14" s="1"/>
  <c r="K682" i="14" s="1"/>
  <c r="K681" i="14" s="1"/>
  <c r="K680" i="14" s="1"/>
  <c r="K679" i="14" s="1"/>
  <c r="K677" i="14"/>
  <c r="K676" i="14" s="1"/>
  <c r="K675" i="14" s="1"/>
  <c r="K674" i="14" s="1"/>
  <c r="K672" i="14"/>
  <c r="K671" i="14" s="1"/>
  <c r="K670" i="14" s="1"/>
  <c r="K668" i="14"/>
  <c r="K666" i="14"/>
  <c r="K663" i="14"/>
  <c r="K662" i="14" s="1"/>
  <c r="K657" i="14"/>
  <c r="K656" i="14" s="1"/>
  <c r="K655" i="14" s="1"/>
  <c r="K654" i="14" s="1"/>
  <c r="K650" i="14"/>
  <c r="K649" i="14" s="1"/>
  <c r="K648" i="14" s="1"/>
  <c r="K647" i="14" s="1"/>
  <c r="K641" i="14"/>
  <c r="K640" i="14" s="1"/>
  <c r="K639" i="14" s="1"/>
  <c r="K638" i="14" s="1"/>
  <c r="K637" i="14" s="1"/>
  <c r="K636" i="14" s="1"/>
  <c r="K634" i="14"/>
  <c r="K633" i="14" s="1"/>
  <c r="K632" i="14" s="1"/>
  <c r="K631" i="14" s="1"/>
  <c r="K630" i="14" s="1"/>
  <c r="K629" i="14" s="1"/>
  <c r="K626" i="14"/>
  <c r="K625" i="14" s="1"/>
  <c r="K624" i="14" s="1"/>
  <c r="K623" i="14" s="1"/>
  <c r="K622" i="14" s="1"/>
  <c r="K618" i="14"/>
  <c r="K617" i="14" s="1"/>
  <c r="K616" i="14" s="1"/>
  <c r="K615" i="14" s="1"/>
  <c r="K614" i="14" s="1"/>
  <c r="K606" i="14"/>
  <c r="K605" i="14" s="1"/>
  <c r="K602" i="14"/>
  <c r="K601" i="14" s="1"/>
  <c r="K598" i="14"/>
  <c r="K597" i="14" s="1"/>
  <c r="K595" i="14"/>
  <c r="K586" i="14"/>
  <c r="K585" i="14" s="1"/>
  <c r="K584" i="14" s="1"/>
  <c r="K582" i="14"/>
  <c r="K580" i="14"/>
  <c r="K575" i="14"/>
  <c r="K574" i="14" s="1"/>
  <c r="K573" i="14" s="1"/>
  <c r="K571" i="14"/>
  <c r="K569" i="14"/>
  <c r="K564" i="14"/>
  <c r="K563" i="14" s="1"/>
  <c r="K562" i="14" s="1"/>
  <c r="K561" i="14" s="1"/>
  <c r="K558" i="14"/>
  <c r="K557" i="14" s="1"/>
  <c r="K556" i="14" s="1"/>
  <c r="K555" i="14" s="1"/>
  <c r="K554" i="14" s="1"/>
  <c r="K552" i="14"/>
  <c r="K551" i="14" s="1"/>
  <c r="K550" i="14" s="1"/>
  <c r="K549" i="14" s="1"/>
  <c r="K547" i="14"/>
  <c r="K546" i="14" s="1"/>
  <c r="K545" i="14" s="1"/>
  <c r="K544" i="14" s="1"/>
  <c r="K541" i="14"/>
  <c r="K540" i="14" s="1"/>
  <c r="K539" i="14" s="1"/>
  <c r="K538" i="14" s="1"/>
  <c r="K537" i="14" s="1"/>
  <c r="K534" i="14"/>
  <c r="K533" i="14" s="1"/>
  <c r="K532" i="14" s="1"/>
  <c r="K531" i="14" s="1"/>
  <c r="K530" i="14" s="1"/>
  <c r="K526" i="14"/>
  <c r="K524" i="14"/>
  <c r="K517" i="14"/>
  <c r="K516" i="14" s="1"/>
  <c r="K515" i="14" s="1"/>
  <c r="K514" i="14" s="1"/>
  <c r="K513" i="14" s="1"/>
  <c r="K505" i="14"/>
  <c r="K503" i="14"/>
  <c r="K499" i="14"/>
  <c r="K498" i="14" s="1"/>
  <c r="K497" i="14" s="1"/>
  <c r="K494" i="14"/>
  <c r="K493" i="14" s="1"/>
  <c r="K492" i="14" s="1"/>
  <c r="K491" i="14" s="1"/>
  <c r="K489" i="14"/>
  <c r="K488" i="14" s="1"/>
  <c r="K487" i="14" s="1"/>
  <c r="K486" i="14" s="1"/>
  <c r="K477" i="14"/>
  <c r="K475" i="14"/>
  <c r="K453" i="14"/>
  <c r="K452" i="14" s="1"/>
  <c r="K450" i="14"/>
  <c r="K448" i="14"/>
  <c r="K441" i="14"/>
  <c r="K440" i="14" s="1"/>
  <c r="K439" i="14" s="1"/>
  <c r="K438" i="14" s="1"/>
  <c r="K434" i="14"/>
  <c r="K430" i="14"/>
  <c r="K429" i="14" s="1"/>
  <c r="K428" i="14" s="1"/>
  <c r="K426" i="14"/>
  <c r="K424" i="14"/>
  <c r="K412" i="14"/>
  <c r="K410" i="14"/>
  <c r="K408" i="14"/>
  <c r="K406" i="14"/>
  <c r="K401" i="14"/>
  <c r="K400" i="14" s="1"/>
  <c r="K399" i="14" s="1"/>
  <c r="K397" i="14"/>
  <c r="K396" i="14" s="1"/>
  <c r="K395" i="14" s="1"/>
  <c r="K393" i="14"/>
  <c r="K391" i="14"/>
  <c r="K389" i="14"/>
  <c r="K386" i="14"/>
  <c r="K384" i="14"/>
  <c r="K382" i="14"/>
  <c r="K379" i="14"/>
  <c r="K377" i="14"/>
  <c r="K375" i="14"/>
  <c r="K373" i="14"/>
  <c r="K367" i="14"/>
  <c r="K365" i="14"/>
  <c r="K362" i="14"/>
  <c r="K360" i="14"/>
  <c r="K355" i="14"/>
  <c r="K354" i="14" s="1"/>
  <c r="K353" i="14" s="1"/>
  <c r="K352" i="14" s="1"/>
  <c r="K349" i="14"/>
  <c r="K348" i="14" s="1"/>
  <c r="K335" i="14"/>
  <c r="K329" i="14"/>
  <c r="K327" i="14"/>
  <c r="K324" i="14"/>
  <c r="K322" i="14"/>
  <c r="K320" i="14"/>
  <c r="K316" i="14"/>
  <c r="K309" i="14"/>
  <c r="K301" i="14"/>
  <c r="K300" i="14" s="1"/>
  <c r="K299" i="14" s="1"/>
  <c r="K294" i="14"/>
  <c r="K293" i="14" s="1"/>
  <c r="K292" i="14" s="1"/>
  <c r="K291" i="14" s="1"/>
  <c r="K289" i="14"/>
  <c r="K288" i="14" s="1"/>
  <c r="K287" i="14" s="1"/>
  <c r="K286" i="14" s="1"/>
  <c r="K281" i="14"/>
  <c r="K280" i="14" s="1"/>
  <c r="K275" i="14"/>
  <c r="K274" i="14" s="1"/>
  <c r="K273" i="14" s="1"/>
  <c r="K263" i="14"/>
  <c r="K261" i="14"/>
  <c r="K260" i="14" s="1"/>
  <c r="K254" i="14"/>
  <c r="K253" i="14" s="1"/>
  <c r="K252" i="14" s="1"/>
  <c r="K251" i="14" s="1"/>
  <c r="K250" i="14" s="1"/>
  <c r="K248" i="14"/>
  <c r="K247" i="14" s="1"/>
  <c r="K246" i="14" s="1"/>
  <c r="K244" i="14"/>
  <c r="K243" i="14" s="1"/>
  <c r="K242" i="14" s="1"/>
  <c r="K238" i="14"/>
  <c r="K236" i="14"/>
  <c r="K234" i="14"/>
  <c r="K229" i="14"/>
  <c r="K228" i="14" s="1"/>
  <c r="K226" i="14"/>
  <c r="K225" i="14" s="1"/>
  <c r="K221" i="14"/>
  <c r="K219" i="14"/>
  <c r="K207" i="14"/>
  <c r="K205" i="14"/>
  <c r="K201" i="14"/>
  <c r="K193" i="14"/>
  <c r="K192" i="14" s="1"/>
  <c r="K191" i="14" s="1"/>
  <c r="K189" i="14"/>
  <c r="K186" i="14"/>
  <c r="K178" i="14"/>
  <c r="K177" i="14" s="1"/>
  <c r="K176" i="14" s="1"/>
  <c r="K174" i="14"/>
  <c r="K173" i="14" s="1"/>
  <c r="K172" i="14" s="1"/>
  <c r="K164" i="14"/>
  <c r="K162" i="14"/>
  <c r="K160" i="14"/>
  <c r="K158" i="14"/>
  <c r="K155" i="14"/>
  <c r="K153" i="14"/>
  <c r="K151" i="14"/>
  <c r="K147" i="14"/>
  <c r="K145" i="14"/>
  <c r="K143" i="14"/>
  <c r="K141" i="14"/>
  <c r="K139" i="14"/>
  <c r="K134" i="14"/>
  <c r="K133" i="14" s="1"/>
  <c r="K132" i="14" s="1"/>
  <c r="K129" i="14"/>
  <c r="K128" i="14" s="1"/>
  <c r="K127" i="14" s="1"/>
  <c r="K125" i="14"/>
  <c r="K123" i="14"/>
  <c r="K120" i="14"/>
  <c r="K115" i="14"/>
  <c r="K114" i="14" s="1"/>
  <c r="K112" i="14"/>
  <c r="K111" i="14" s="1"/>
  <c r="K106" i="14"/>
  <c r="K105" i="14" s="1"/>
  <c r="K104" i="14" s="1"/>
  <c r="K102" i="14"/>
  <c r="K101" i="14" s="1"/>
  <c r="K100" i="14" s="1"/>
  <c r="K99" i="14" s="1"/>
  <c r="K98" i="14" s="1"/>
  <c r="K96" i="14"/>
  <c r="K94" i="14"/>
  <c r="K91" i="14"/>
  <c r="K88" i="14"/>
  <c r="K86" i="14"/>
  <c r="K84" i="14"/>
  <c r="K82" i="14"/>
  <c r="K72" i="14"/>
  <c r="K70" i="14"/>
  <c r="K62" i="14"/>
  <c r="K55" i="14"/>
  <c r="K53" i="14"/>
  <c r="K48" i="14"/>
  <c r="K47" i="14" s="1"/>
  <c r="K46" i="14" s="1"/>
  <c r="K44" i="14"/>
  <c r="K42" i="14"/>
  <c r="K40" i="14"/>
  <c r="K36" i="14"/>
  <c r="K29" i="14"/>
  <c r="K28" i="14" s="1"/>
  <c r="K27" i="14" s="1"/>
  <c r="K26" i="14" s="1"/>
  <c r="K24" i="14"/>
  <c r="K23" i="14" s="1"/>
  <c r="K22" i="14" s="1"/>
  <c r="K20" i="14"/>
  <c r="K17" i="14"/>
  <c r="K15" i="14"/>
  <c r="R636" i="17"/>
  <c r="R635" i="17" s="1"/>
  <c r="R524" i="17"/>
  <c r="R523" i="17" s="1"/>
  <c r="R512" i="17"/>
  <c r="R511" i="17" s="1"/>
  <c r="R510" i="17"/>
  <c r="R509" i="17" s="1"/>
  <c r="R506" i="17"/>
  <c r="R505" i="17" s="1"/>
  <c r="R487" i="17"/>
  <c r="R486" i="17" s="1"/>
  <c r="R481" i="17"/>
  <c r="R480" i="17" s="1"/>
  <c r="R479" i="17"/>
  <c r="R478" i="17" s="1"/>
  <c r="R441" i="17"/>
  <c r="R440" i="17" s="1"/>
  <c r="R431" i="17"/>
  <c r="R422" i="17"/>
  <c r="R420" i="17" s="1"/>
  <c r="R419" i="17" s="1"/>
  <c r="R418" i="17"/>
  <c r="R416" i="17" s="1"/>
  <c r="R415" i="17" s="1"/>
  <c r="R404" i="17"/>
  <c r="R403" i="17" s="1"/>
  <c r="R379" i="17"/>
  <c r="R378" i="17" s="1"/>
  <c r="R377" i="17"/>
  <c r="R376" i="17" s="1"/>
  <c r="R375" i="17"/>
  <c r="R374" i="17" s="1"/>
  <c r="R346" i="17"/>
  <c r="R345" i="17" s="1"/>
  <c r="R294" i="17"/>
  <c r="R293" i="17" s="1"/>
  <c r="R292" i="17"/>
  <c r="R291" i="17" s="1"/>
  <c r="R249" i="17"/>
  <c r="R248" i="17" s="1"/>
  <c r="R114" i="17"/>
  <c r="R113" i="17" s="1"/>
  <c r="R112" i="17"/>
  <c r="R111" i="17" s="1"/>
  <c r="R36" i="17"/>
  <c r="R35" i="17" s="1"/>
  <c r="R34" i="17"/>
  <c r="R33" i="17" s="1"/>
  <c r="L637" i="17"/>
  <c r="L635" i="17"/>
  <c r="L633" i="17"/>
  <c r="L631" i="17"/>
  <c r="L625" i="17"/>
  <c r="L623" i="17"/>
  <c r="L618" i="17"/>
  <c r="L616" i="17"/>
  <c r="L614" i="17"/>
  <c r="L610" i="17"/>
  <c r="L608" i="17"/>
  <c r="L606" i="17"/>
  <c r="L601" i="17"/>
  <c r="L599" i="17"/>
  <c r="L597" i="17"/>
  <c r="L595" i="17"/>
  <c r="L591" i="17"/>
  <c r="L588" i="17"/>
  <c r="L584" i="17"/>
  <c r="L580" i="17"/>
  <c r="L578" i="17"/>
  <c r="L576" i="17"/>
  <c r="L574" i="17"/>
  <c r="L571" i="17"/>
  <c r="L568" i="17"/>
  <c r="L566" i="17"/>
  <c r="L564" i="17"/>
  <c r="L562" i="17"/>
  <c r="L560" i="17"/>
  <c r="L558" i="17"/>
  <c r="L556" i="17"/>
  <c r="L554" i="17"/>
  <c r="L552" i="17"/>
  <c r="L542" i="17"/>
  <c r="L541" i="17" s="1"/>
  <c r="L540" i="17" s="1"/>
  <c r="L537" i="17"/>
  <c r="L536" i="17" s="1"/>
  <c r="L535" i="17" s="1"/>
  <c r="M534" i="17"/>
  <c r="M533" i="17" s="1"/>
  <c r="L533" i="17"/>
  <c r="L530" i="17"/>
  <c r="L528" i="17"/>
  <c r="L526" i="17"/>
  <c r="M524" i="17"/>
  <c r="M523" i="17" s="1"/>
  <c r="L523" i="17"/>
  <c r="L521" i="17"/>
  <c r="L519" i="17"/>
  <c r="L517" i="17"/>
  <c r="L515" i="17"/>
  <c r="L511" i="17"/>
  <c r="L509" i="17"/>
  <c r="L507" i="17"/>
  <c r="L505" i="17"/>
  <c r="L500" i="17"/>
  <c r="L499" i="17" s="1"/>
  <c r="L498" i="17" s="1"/>
  <c r="L496" i="17"/>
  <c r="L495" i="17" s="1"/>
  <c r="L494" i="17" s="1"/>
  <c r="L492" i="17"/>
  <c r="L490" i="17"/>
  <c r="M487" i="17"/>
  <c r="M486" i="17" s="1"/>
  <c r="L486" i="17"/>
  <c r="L482" i="17"/>
  <c r="M481" i="17"/>
  <c r="M480" i="17" s="1"/>
  <c r="L480" i="17"/>
  <c r="M479" i="17"/>
  <c r="M478" i="17" s="1"/>
  <c r="L478" i="17"/>
  <c r="L475" i="17"/>
  <c r="L470" i="17"/>
  <c r="L468" i="17"/>
  <c r="L465" i="17"/>
  <c r="L459" i="17"/>
  <c r="L457" i="17"/>
  <c r="L447" i="17"/>
  <c r="L445" i="17"/>
  <c r="M441" i="17"/>
  <c r="M440" i="17" s="1"/>
  <c r="L440" i="17"/>
  <c r="L438" i="17"/>
  <c r="L434" i="17"/>
  <c r="L428" i="17"/>
  <c r="L427" i="17" s="1"/>
  <c r="L423" i="17"/>
  <c r="M422" i="17"/>
  <c r="M420" i="17" s="1"/>
  <c r="M419" i="17" s="1"/>
  <c r="L420" i="17"/>
  <c r="L419" i="17" s="1"/>
  <c r="M418" i="17"/>
  <c r="M416" i="17" s="1"/>
  <c r="M415" i="17" s="1"/>
  <c r="L416" i="17"/>
  <c r="L415" i="17" s="1"/>
  <c r="L413" i="17"/>
  <c r="L410" i="17"/>
  <c r="L403" i="17"/>
  <c r="L399" i="17" s="1"/>
  <c r="L395" i="17"/>
  <c r="L391" i="17"/>
  <c r="L387" i="17"/>
  <c r="L386" i="17" s="1"/>
  <c r="L385" i="17" s="1"/>
  <c r="L383" i="17"/>
  <c r="L381" i="17"/>
  <c r="L378" i="17"/>
  <c r="M377" i="17"/>
  <c r="M376" i="17" s="1"/>
  <c r="L376" i="17"/>
  <c r="M375" i="17"/>
  <c r="M374" i="17" s="1"/>
  <c r="L374" i="17"/>
  <c r="L370" i="17"/>
  <c r="L363" i="17"/>
  <c r="M346" i="17"/>
  <c r="M345" i="17" s="1"/>
  <c r="L345" i="17"/>
  <c r="L343" i="17"/>
  <c r="L341" i="17"/>
  <c r="L339" i="17"/>
  <c r="L335" i="17"/>
  <c r="L334" i="17" s="1"/>
  <c r="L321" i="17"/>
  <c r="L320" i="17" s="1"/>
  <c r="L310" i="17"/>
  <c r="L308" i="17"/>
  <c r="L306" i="17"/>
  <c r="L300" i="17"/>
  <c r="L298" i="17"/>
  <c r="L296" i="17"/>
  <c r="M294" i="17"/>
  <c r="M293" i="17" s="1"/>
  <c r="L293" i="17"/>
  <c r="M292" i="17"/>
  <c r="M291" i="17" s="1"/>
  <c r="L291" i="17"/>
  <c r="L289" i="17"/>
  <c r="L287" i="17"/>
  <c r="L281" i="17"/>
  <c r="L279" i="17"/>
  <c r="L277" i="17"/>
  <c r="L274" i="17"/>
  <c r="L272" i="17"/>
  <c r="L270" i="17"/>
  <c r="L268" i="17"/>
  <c r="L263" i="17"/>
  <c r="L259" i="17"/>
  <c r="L255" i="17"/>
  <c r="L254" i="17" s="1"/>
  <c r="L252" i="17"/>
  <c r="L251" i="17" s="1"/>
  <c r="L248" i="17"/>
  <c r="L246" i="17"/>
  <c r="L243" i="17"/>
  <c r="L242" i="17" s="1"/>
  <c r="L239" i="17"/>
  <c r="L238" i="17" s="1"/>
  <c r="L237" i="17" s="1"/>
  <c r="L232" i="17"/>
  <c r="L231" i="17" s="1"/>
  <c r="L230" i="17" s="1"/>
  <c r="L228" i="17"/>
  <c r="L227" i="17" s="1"/>
  <c r="L225" i="17"/>
  <c r="L223" i="17"/>
  <c r="L221" i="17"/>
  <c r="L217" i="17"/>
  <c r="L215" i="17"/>
  <c r="L208" i="17"/>
  <c r="L205" i="17"/>
  <c r="L204" i="17" s="1"/>
  <c r="L201" i="17"/>
  <c r="L200" i="17" s="1"/>
  <c r="L195" i="17"/>
  <c r="L194" i="17" s="1"/>
  <c r="L191" i="17"/>
  <c r="L190" i="17" s="1"/>
  <c r="L188" i="17"/>
  <c r="L186" i="17"/>
  <c r="L184" i="17"/>
  <c r="L182" i="17"/>
  <c r="L180" i="17"/>
  <c r="L175" i="17"/>
  <c r="L164" i="17"/>
  <c r="L162" i="17"/>
  <c r="L160" i="17"/>
  <c r="L158" i="17"/>
  <c r="L156" i="17"/>
  <c r="L154" i="17"/>
  <c r="L152" i="17"/>
  <c r="L150" i="17"/>
  <c r="L146" i="17"/>
  <c r="L139" i="17"/>
  <c r="L138" i="17" s="1"/>
  <c r="L137" i="17" s="1"/>
  <c r="L135" i="17"/>
  <c r="L133" i="17"/>
  <c r="L126" i="17"/>
  <c r="L122" i="17"/>
  <c r="L115" i="17"/>
  <c r="M114" i="17"/>
  <c r="M113" i="17" s="1"/>
  <c r="L113" i="17"/>
  <c r="M112" i="17"/>
  <c r="M111" i="17" s="1"/>
  <c r="L111" i="17"/>
  <c r="L109" i="17"/>
  <c r="L107" i="17"/>
  <c r="L100" i="17"/>
  <c r="L90" i="17"/>
  <c r="L88" i="17"/>
  <c r="L86" i="17"/>
  <c r="L84" i="17"/>
  <c r="L78" i="17"/>
  <c r="L73" i="17"/>
  <c r="L71" i="17"/>
  <c r="L69" i="17"/>
  <c r="L67" i="17"/>
  <c r="L62" i="17"/>
  <c r="L60" i="17"/>
  <c r="L58" i="17"/>
  <c r="L56" i="17"/>
  <c r="L53" i="17"/>
  <c r="L44" i="17"/>
  <c r="L42" i="17"/>
  <c r="L38" i="17"/>
  <c r="M36" i="17"/>
  <c r="M35" i="17" s="1"/>
  <c r="L35" i="17"/>
  <c r="M34" i="17"/>
  <c r="M33" i="17" s="1"/>
  <c r="L33" i="17"/>
  <c r="L31" i="17"/>
  <c r="L29" i="17"/>
  <c r="L27" i="17"/>
  <c r="L17" i="17"/>
  <c r="L15" i="17"/>
  <c r="J15" i="17"/>
  <c r="K16" i="17"/>
  <c r="M16" i="17" s="1"/>
  <c r="M15" i="17" s="1"/>
  <c r="J17" i="17"/>
  <c r="K18" i="17"/>
  <c r="K17" i="17" s="1"/>
  <c r="J27" i="17"/>
  <c r="K28" i="17"/>
  <c r="K27" i="17" s="1"/>
  <c r="J38" i="17"/>
  <c r="K39" i="17"/>
  <c r="K40" i="17"/>
  <c r="M40" i="17" s="1"/>
  <c r="K41" i="17"/>
  <c r="M41" i="17" s="1"/>
  <c r="J42" i="17"/>
  <c r="K43" i="17"/>
  <c r="M43" i="17" s="1"/>
  <c r="M42" i="17" s="1"/>
  <c r="J44" i="17"/>
  <c r="K45" i="17"/>
  <c r="K44" i="17" s="1"/>
  <c r="J53" i="17"/>
  <c r="K54" i="17"/>
  <c r="M54" i="17" s="1"/>
  <c r="K55" i="17"/>
  <c r="M55" i="17" s="1"/>
  <c r="J56" i="17"/>
  <c r="K57" i="17"/>
  <c r="K56" i="17" s="1"/>
  <c r="J58" i="17"/>
  <c r="K59" i="17"/>
  <c r="K58" i="17" s="1"/>
  <c r="J60" i="17"/>
  <c r="K61" i="17"/>
  <c r="K60" i="17" s="1"/>
  <c r="J62" i="17"/>
  <c r="K63" i="17"/>
  <c r="J67" i="17"/>
  <c r="J69" i="17"/>
  <c r="K70" i="17"/>
  <c r="K69" i="17" s="1"/>
  <c r="J71" i="17"/>
  <c r="K72" i="17"/>
  <c r="K71" i="17" s="1"/>
  <c r="J73" i="17"/>
  <c r="K74" i="17"/>
  <c r="K75" i="17"/>
  <c r="M75" i="17" s="1"/>
  <c r="K76" i="17"/>
  <c r="M76" i="17" s="1"/>
  <c r="K77" i="17"/>
  <c r="M77" i="17" s="1"/>
  <c r="J78" i="17"/>
  <c r="K79" i="17"/>
  <c r="M79" i="17" s="1"/>
  <c r="K80" i="17"/>
  <c r="M80" i="17" s="1"/>
  <c r="K81" i="17"/>
  <c r="M81" i="17" s="1"/>
  <c r="K82" i="17"/>
  <c r="M82" i="17" s="1"/>
  <c r="K83" i="17"/>
  <c r="M83" i="17" s="1"/>
  <c r="J84" i="17"/>
  <c r="K85" i="17"/>
  <c r="J86" i="17"/>
  <c r="K87" i="17"/>
  <c r="J88" i="17"/>
  <c r="K89" i="17"/>
  <c r="M89" i="17" s="1"/>
  <c r="M88" i="17" s="1"/>
  <c r="J90" i="17"/>
  <c r="K91" i="17"/>
  <c r="K90" i="17" s="1"/>
  <c r="J100" i="17"/>
  <c r="K101" i="17"/>
  <c r="K105" i="17"/>
  <c r="K104" i="17" s="1"/>
  <c r="J107" i="17"/>
  <c r="K108" i="17"/>
  <c r="J109" i="17"/>
  <c r="K110" i="17"/>
  <c r="J115" i="17"/>
  <c r="K116" i="17"/>
  <c r="M116" i="17" s="1"/>
  <c r="M115" i="17" s="1"/>
  <c r="J122" i="17"/>
  <c r="K123" i="17"/>
  <c r="K124" i="17"/>
  <c r="M124" i="17" s="1"/>
  <c r="K125" i="17"/>
  <c r="M125" i="17" s="1"/>
  <c r="J126" i="17"/>
  <c r="K127" i="17"/>
  <c r="M127" i="17" s="1"/>
  <c r="M126" i="17" s="1"/>
  <c r="J133" i="17"/>
  <c r="K134" i="17"/>
  <c r="J135" i="17"/>
  <c r="K136" i="17"/>
  <c r="J139" i="17"/>
  <c r="J138" i="17" s="1"/>
  <c r="J137" i="17" s="1"/>
  <c r="K140" i="17"/>
  <c r="J146" i="17"/>
  <c r="K147" i="17"/>
  <c r="K148" i="17"/>
  <c r="M148" i="17" s="1"/>
  <c r="K149" i="17"/>
  <c r="M149" i="17" s="1"/>
  <c r="J150" i="17"/>
  <c r="K151" i="17"/>
  <c r="J152" i="17"/>
  <c r="K153" i="17"/>
  <c r="M153" i="17" s="1"/>
  <c r="M152" i="17" s="1"/>
  <c r="J154" i="17"/>
  <c r="K155" i="17"/>
  <c r="K154" i="17" s="1"/>
  <c r="J156" i="17"/>
  <c r="K157" i="17"/>
  <c r="K156" i="17" s="1"/>
  <c r="J158" i="17"/>
  <c r="K159" i="17"/>
  <c r="K158" i="17" s="1"/>
  <c r="J160" i="17"/>
  <c r="K161" i="17"/>
  <c r="J162" i="17"/>
  <c r="K163" i="17"/>
  <c r="J164" i="17"/>
  <c r="K165" i="17"/>
  <c r="J175" i="17"/>
  <c r="K176" i="17"/>
  <c r="J180" i="17"/>
  <c r="K181" i="17"/>
  <c r="J182" i="17"/>
  <c r="K183" i="17"/>
  <c r="M183" i="17" s="1"/>
  <c r="M182" i="17" s="1"/>
  <c r="J184" i="17"/>
  <c r="K185" i="17"/>
  <c r="K184" i="17" s="1"/>
  <c r="J186" i="17"/>
  <c r="K187" i="17"/>
  <c r="K186" i="17" s="1"/>
  <c r="J188" i="17"/>
  <c r="K189" i="17"/>
  <c r="K188" i="17" s="1"/>
  <c r="J191" i="17"/>
  <c r="J190" i="17" s="1"/>
  <c r="K193" i="17"/>
  <c r="M193" i="17" s="1"/>
  <c r="J195" i="17"/>
  <c r="J194" i="17" s="1"/>
  <c r="J201" i="17"/>
  <c r="J200" i="17" s="1"/>
  <c r="K202" i="17"/>
  <c r="K201" i="17" s="1"/>
  <c r="K200" i="17" s="1"/>
  <c r="J205" i="17"/>
  <c r="J204" i="17" s="1"/>
  <c r="K206" i="17"/>
  <c r="J208" i="17"/>
  <c r="K209" i="17"/>
  <c r="J215" i="17"/>
  <c r="K216" i="17"/>
  <c r="K215" i="17" s="1"/>
  <c r="J217" i="17"/>
  <c r="K218" i="17"/>
  <c r="J221" i="17"/>
  <c r="K222" i="17"/>
  <c r="J223" i="17"/>
  <c r="K224" i="17"/>
  <c r="J225" i="17"/>
  <c r="K226" i="17"/>
  <c r="J228" i="17"/>
  <c r="J227" i="17" s="1"/>
  <c r="K229" i="17"/>
  <c r="J232" i="17"/>
  <c r="J231" i="17" s="1"/>
  <c r="J230" i="17" s="1"/>
  <c r="J239" i="17"/>
  <c r="J238" i="17" s="1"/>
  <c r="J237" i="17" s="1"/>
  <c r="K240" i="17"/>
  <c r="M240" i="17" s="1"/>
  <c r="M239" i="17" s="1"/>
  <c r="M238" i="17" s="1"/>
  <c r="M237" i="17" s="1"/>
  <c r="J243" i="17"/>
  <c r="J242" i="17" s="1"/>
  <c r="K244" i="17"/>
  <c r="K243" i="17" s="1"/>
  <c r="K242" i="17" s="1"/>
  <c r="J246" i="17"/>
  <c r="K247" i="17"/>
  <c r="J248" i="17"/>
  <c r="K249" i="17"/>
  <c r="J252" i="17"/>
  <c r="J251" i="17" s="1"/>
  <c r="K253" i="17"/>
  <c r="J255" i="17"/>
  <c r="J254" i="17" s="1"/>
  <c r="K256" i="17"/>
  <c r="J259" i="17"/>
  <c r="K260" i="17"/>
  <c r="M260" i="17" s="1"/>
  <c r="K261" i="17"/>
  <c r="M261" i="17" s="1"/>
  <c r="K262" i="17"/>
  <c r="M262" i="17" s="1"/>
  <c r="J263" i="17"/>
  <c r="K264" i="17"/>
  <c r="J268" i="17"/>
  <c r="K269" i="17"/>
  <c r="M269" i="17" s="1"/>
  <c r="M268" i="17" s="1"/>
  <c r="J270" i="17"/>
  <c r="K271" i="17"/>
  <c r="K270" i="17" s="1"/>
  <c r="J272" i="17"/>
  <c r="K273" i="17"/>
  <c r="K272" i="17" s="1"/>
  <c r="J274" i="17"/>
  <c r="K275" i="17"/>
  <c r="K274" i="17" s="1"/>
  <c r="J277" i="17"/>
  <c r="K278" i="17"/>
  <c r="K277" i="17" s="1"/>
  <c r="J279" i="17"/>
  <c r="K280" i="17"/>
  <c r="K279" i="17" s="1"/>
  <c r="J281" i="17"/>
  <c r="K282" i="17"/>
  <c r="J287" i="17"/>
  <c r="K288" i="17"/>
  <c r="J289" i="17"/>
  <c r="K290" i="17"/>
  <c r="M290" i="17" s="1"/>
  <c r="M289" i="17" s="1"/>
  <c r="J296" i="17"/>
  <c r="K297" i="17"/>
  <c r="K296" i="17" s="1"/>
  <c r="J298" i="17"/>
  <c r="K299" i="17"/>
  <c r="J301" i="17"/>
  <c r="J306" i="17"/>
  <c r="K307" i="17"/>
  <c r="K306" i="17" s="1"/>
  <c r="J308" i="17"/>
  <c r="K309" i="17"/>
  <c r="J310" i="17"/>
  <c r="K311" i="17"/>
  <c r="J321" i="17"/>
  <c r="K323" i="17"/>
  <c r="K326" i="17"/>
  <c r="K324" i="17" s="1"/>
  <c r="J335" i="17"/>
  <c r="J334" i="17" s="1"/>
  <c r="J339" i="17"/>
  <c r="K340" i="17"/>
  <c r="M340" i="17" s="1"/>
  <c r="M339" i="17" s="1"/>
  <c r="J341" i="17"/>
  <c r="K342" i="17"/>
  <c r="K341" i="17" s="1"/>
  <c r="K356" i="17"/>
  <c r="K354" i="17" s="1"/>
  <c r="K347" i="17" s="1"/>
  <c r="K361" i="17"/>
  <c r="M361" i="17" s="1"/>
  <c r="K362" i="17"/>
  <c r="J363" i="17"/>
  <c r="K365" i="17"/>
  <c r="M365" i="17" s="1"/>
  <c r="K367" i="17"/>
  <c r="K369" i="17"/>
  <c r="M369" i="17" s="1"/>
  <c r="J370" i="17"/>
  <c r="K371" i="17"/>
  <c r="J374" i="17"/>
  <c r="J376" i="17"/>
  <c r="J378" i="17"/>
  <c r="K379" i="17"/>
  <c r="J381" i="17"/>
  <c r="K382" i="17"/>
  <c r="M382" i="17" s="1"/>
  <c r="M381" i="17" s="1"/>
  <c r="J383" i="17"/>
  <c r="K384" i="17"/>
  <c r="J387" i="17"/>
  <c r="J386" i="17" s="1"/>
  <c r="J385" i="17" s="1"/>
  <c r="K388" i="17"/>
  <c r="J391" i="17"/>
  <c r="K392" i="17"/>
  <c r="M392" i="17" s="1"/>
  <c r="K393" i="17"/>
  <c r="M393" i="17" s="1"/>
  <c r="K394" i="17"/>
  <c r="M394" i="17" s="1"/>
  <c r="J395" i="17"/>
  <c r="K401" i="17"/>
  <c r="K400" i="17" s="1"/>
  <c r="K402" i="17"/>
  <c r="M402" i="17" s="1"/>
  <c r="J403" i="17"/>
  <c r="J399" i="17" s="1"/>
  <c r="K404" i="17"/>
  <c r="J410" i="17"/>
  <c r="K411" i="17"/>
  <c r="K412" i="17"/>
  <c r="M412" i="17" s="1"/>
  <c r="J423" i="17"/>
  <c r="K424" i="17"/>
  <c r="M424" i="17" s="1"/>
  <c r="M423" i="17" s="1"/>
  <c r="J428" i="17"/>
  <c r="J427" i="17" s="1"/>
  <c r="K432" i="17"/>
  <c r="M432" i="17" s="1"/>
  <c r="J434" i="17"/>
  <c r="K435" i="17"/>
  <c r="M435" i="17" s="1"/>
  <c r="K436" i="17"/>
  <c r="M436" i="17" s="1"/>
  <c r="K437" i="17"/>
  <c r="M437" i="17" s="1"/>
  <c r="J438" i="17"/>
  <c r="K439" i="17"/>
  <c r="M439" i="17" s="1"/>
  <c r="M438" i="17" s="1"/>
  <c r="J445" i="17"/>
  <c r="K446" i="17"/>
  <c r="J447" i="17"/>
  <c r="K448" i="17"/>
  <c r="M448" i="17" s="1"/>
  <c r="M447" i="17" s="1"/>
  <c r="J457" i="17"/>
  <c r="K458" i="17"/>
  <c r="J459" i="17"/>
  <c r="J465" i="17"/>
  <c r="K466" i="17"/>
  <c r="K467" i="17"/>
  <c r="M467" i="17" s="1"/>
  <c r="J468" i="17"/>
  <c r="J470" i="17"/>
  <c r="K471" i="17"/>
  <c r="J475" i="17"/>
  <c r="K476" i="17"/>
  <c r="K477" i="17"/>
  <c r="M477" i="17" s="1"/>
  <c r="J478" i="17"/>
  <c r="J480" i="17"/>
  <c r="J482" i="17"/>
  <c r="K483" i="17"/>
  <c r="J486" i="17"/>
  <c r="J490" i="17"/>
  <c r="K491" i="17"/>
  <c r="J492" i="17"/>
  <c r="K493" i="17"/>
  <c r="M493" i="17" s="1"/>
  <c r="M492" i="17" s="1"/>
  <c r="J496" i="17"/>
  <c r="J495" i="17" s="1"/>
  <c r="J494" i="17" s="1"/>
  <c r="K497" i="17"/>
  <c r="J500" i="17"/>
  <c r="J499" i="17" s="1"/>
  <c r="J498" i="17" s="1"/>
  <c r="K501" i="17"/>
  <c r="J505" i="17"/>
  <c r="K506" i="17"/>
  <c r="J507" i="17"/>
  <c r="K508" i="17"/>
  <c r="J509" i="17"/>
  <c r="K510" i="17"/>
  <c r="M510" i="17" s="1"/>
  <c r="M509" i="17" s="1"/>
  <c r="J511" i="17"/>
  <c r="K512" i="17"/>
  <c r="M512" i="17" s="1"/>
  <c r="M511" i="17" s="1"/>
  <c r="J515" i="17"/>
  <c r="K516" i="17"/>
  <c r="J517" i="17"/>
  <c r="K518" i="17"/>
  <c r="J519" i="17"/>
  <c r="K520" i="17"/>
  <c r="J521" i="17"/>
  <c r="K522" i="17"/>
  <c r="M522" i="17" s="1"/>
  <c r="M521" i="17" s="1"/>
  <c r="J523" i="17"/>
  <c r="J526" i="17"/>
  <c r="K527" i="17"/>
  <c r="J528" i="17"/>
  <c r="K529" i="17"/>
  <c r="J530" i="17"/>
  <c r="J533" i="17"/>
  <c r="J537" i="17"/>
  <c r="J536" i="17" s="1"/>
  <c r="J535" i="17" s="1"/>
  <c r="K538" i="17"/>
  <c r="J542" i="17"/>
  <c r="J541" i="17" s="1"/>
  <c r="J540" i="17" s="1"/>
  <c r="K543" i="17"/>
  <c r="K544" i="17"/>
  <c r="M544" i="17" s="1"/>
  <c r="K548" i="17"/>
  <c r="K549" i="17"/>
  <c r="M549" i="17" s="1"/>
  <c r="K551" i="17"/>
  <c r="M551" i="17" s="1"/>
  <c r="J552" i="17"/>
  <c r="K553" i="17"/>
  <c r="M553" i="17" s="1"/>
  <c r="M552" i="17" s="1"/>
  <c r="J554" i="17"/>
  <c r="K555" i="17"/>
  <c r="J556" i="17"/>
  <c r="K557" i="17"/>
  <c r="J558" i="17"/>
  <c r="K559" i="17"/>
  <c r="J560" i="17"/>
  <c r="K561" i="17"/>
  <c r="M561" i="17" s="1"/>
  <c r="M560" i="17" s="1"/>
  <c r="J562" i="17"/>
  <c r="K563" i="17"/>
  <c r="J564" i="17"/>
  <c r="K565" i="17"/>
  <c r="J566" i="17"/>
  <c r="K567" i="17"/>
  <c r="J568" i="17"/>
  <c r="K569" i="17"/>
  <c r="K570" i="17"/>
  <c r="M570" i="17" s="1"/>
  <c r="J571" i="17"/>
  <c r="K572" i="17"/>
  <c r="M572" i="17" s="1"/>
  <c r="K573" i="17"/>
  <c r="M573" i="17" s="1"/>
  <c r="J574" i="17"/>
  <c r="K575" i="17"/>
  <c r="M575" i="17" s="1"/>
  <c r="M574" i="17" s="1"/>
  <c r="J576" i="17"/>
  <c r="J578" i="17"/>
  <c r="K579" i="17"/>
  <c r="J580" i="17"/>
  <c r="K581" i="17"/>
  <c r="K582" i="17"/>
  <c r="M582" i="17" s="1"/>
  <c r="J584" i="17"/>
  <c r="K585" i="17"/>
  <c r="M585" i="17" s="1"/>
  <c r="K586" i="17"/>
  <c r="M586" i="17" s="1"/>
  <c r="K587" i="17"/>
  <c r="M587" i="17" s="1"/>
  <c r="J588" i="17"/>
  <c r="K589" i="17"/>
  <c r="J591" i="17"/>
  <c r="K592" i="17"/>
  <c r="K594" i="17"/>
  <c r="M594" i="17" s="1"/>
  <c r="J595" i="17"/>
  <c r="J597" i="17"/>
  <c r="J599" i="17"/>
  <c r="K600" i="17"/>
  <c r="J601" i="17"/>
  <c r="K602" i="17"/>
  <c r="M602" i="17" s="1"/>
  <c r="M601" i="17" s="1"/>
  <c r="J606" i="17"/>
  <c r="K607" i="17"/>
  <c r="J608" i="17"/>
  <c r="K609" i="17"/>
  <c r="J610" i="17"/>
  <c r="K613" i="17"/>
  <c r="M613" i="17" s="1"/>
  <c r="J614" i="17"/>
  <c r="J616" i="17"/>
  <c r="J618" i="17"/>
  <c r="K619" i="17"/>
  <c r="M619" i="17" s="1"/>
  <c r="M618" i="17" s="1"/>
  <c r="J623" i="17"/>
  <c r="J625" i="17"/>
  <c r="K626" i="17"/>
  <c r="M626" i="17" s="1"/>
  <c r="M625" i="17" s="1"/>
  <c r="J627" i="17"/>
  <c r="J629" i="17"/>
  <c r="K630" i="17"/>
  <c r="J631" i="17"/>
  <c r="K632" i="17"/>
  <c r="J633" i="17"/>
  <c r="K634" i="17"/>
  <c r="M634" i="17" s="1"/>
  <c r="M633" i="17" s="1"/>
  <c r="J635" i="17"/>
  <c r="K636" i="17"/>
  <c r="J637" i="17"/>
  <c r="K638" i="17"/>
  <c r="L245" i="17" l="1"/>
  <c r="L258" i="17"/>
  <c r="L257" i="17" s="1"/>
  <c r="K1069" i="14"/>
  <c r="U1069" i="14"/>
  <c r="U200" i="14"/>
  <c r="K200" i="14"/>
  <c r="P200" i="14"/>
  <c r="K935" i="14"/>
  <c r="U935" i="14"/>
  <c r="P935" i="14"/>
  <c r="J417" i="14"/>
  <c r="J622" i="17"/>
  <c r="K339" i="17"/>
  <c r="J14" i="17"/>
  <c r="L207" i="17"/>
  <c r="J444" i="17"/>
  <c r="M548" i="17"/>
  <c r="M547" i="17" s="1"/>
  <c r="K547" i="17"/>
  <c r="K359" i="17"/>
  <c r="J145" i="17"/>
  <c r="J144" i="17" s="1"/>
  <c r="J52" i="17"/>
  <c r="L622" i="17"/>
  <c r="K216" i="14"/>
  <c r="K215" i="14" s="1"/>
  <c r="K214" i="14" s="1"/>
  <c r="P216" i="14"/>
  <c r="P215" i="14" s="1"/>
  <c r="P214" i="14" s="1"/>
  <c r="M367" i="17"/>
  <c r="M366" i="17" s="1"/>
  <c r="K366" i="17"/>
  <c r="U216" i="14"/>
  <c r="U215" i="14" s="1"/>
  <c r="U214" i="14" s="1"/>
  <c r="K279" i="14"/>
  <c r="K278" i="14" s="1"/>
  <c r="K277" i="14" s="1"/>
  <c r="U279" i="14"/>
  <c r="U278" i="14" s="1"/>
  <c r="U277" i="14" s="1"/>
  <c r="P279" i="14"/>
  <c r="P278" i="14" s="1"/>
  <c r="P277" i="14" s="1"/>
  <c r="U157" i="14"/>
  <c r="P157" i="14"/>
  <c r="P1027" i="14"/>
  <c r="P1026" i="14" s="1"/>
  <c r="P1025" i="14" s="1"/>
  <c r="K1027" i="14"/>
  <c r="K1026" i="14" s="1"/>
  <c r="K1025" i="14" s="1"/>
  <c r="U1027" i="14"/>
  <c r="U1026" i="14" s="1"/>
  <c r="U1025" i="14" s="1"/>
  <c r="K157" i="14"/>
  <c r="L444" i="17"/>
  <c r="L14" i="17"/>
  <c r="J416" i="14"/>
  <c r="J303" i="14"/>
  <c r="J298" i="14" s="1"/>
  <c r="J297" i="14" s="1"/>
  <c r="K740" i="14"/>
  <c r="K739" i="14" s="1"/>
  <c r="U1136" i="14"/>
  <c r="U1135" i="14" s="1"/>
  <c r="U1134" i="14" s="1"/>
  <c r="U740" i="14"/>
  <c r="U739" i="14" s="1"/>
  <c r="P1136" i="14"/>
  <c r="P1135" i="14" s="1"/>
  <c r="P1134" i="14" s="1"/>
  <c r="K1136" i="14"/>
  <c r="K1135" i="14" s="1"/>
  <c r="K1134" i="14" s="1"/>
  <c r="P740" i="14"/>
  <c r="P739" i="14" s="1"/>
  <c r="J207" i="17"/>
  <c r="J407" i="17"/>
  <c r="L52" i="17"/>
  <c r="J433" i="17"/>
  <c r="L407" i="17"/>
  <c r="L433" i="17"/>
  <c r="L145" i="17"/>
  <c r="L144" i="17" s="1"/>
  <c r="L99" i="17"/>
  <c r="L98" i="17" s="1"/>
  <c r="J99" i="17"/>
  <c r="J98" i="17" s="1"/>
  <c r="L489" i="17"/>
  <c r="L488" i="17" s="1"/>
  <c r="J464" i="17"/>
  <c r="J463" i="17" s="1"/>
  <c r="L583" i="17"/>
  <c r="K560" i="17"/>
  <c r="J390" i="17"/>
  <c r="J389" i="17" s="1"/>
  <c r="K88" i="17"/>
  <c r="L390" i="17"/>
  <c r="L389" i="17" s="1"/>
  <c r="J358" i="17"/>
  <c r="K239" i="17"/>
  <c r="K238" i="17" s="1"/>
  <c r="K237" i="17" s="1"/>
  <c r="J121" i="17"/>
  <c r="J120" i="17" s="1"/>
  <c r="L358" i="17"/>
  <c r="K511" i="17"/>
  <c r="J489" i="17"/>
  <c r="J488" i="17" s="1"/>
  <c r="J474" i="17"/>
  <c r="J473" i="17" s="1"/>
  <c r="K289" i="17"/>
  <c r="L283" i="17"/>
  <c r="L474" i="17"/>
  <c r="L473" i="17" s="1"/>
  <c r="K338" i="17"/>
  <c r="J283" i="17"/>
  <c r="J220" i="17"/>
  <c r="J132" i="17"/>
  <c r="J131" i="17" s="1"/>
  <c r="M91" i="17"/>
  <c r="M90" i="17" s="1"/>
  <c r="L380" i="17"/>
  <c r="K618" i="17"/>
  <c r="K574" i="17"/>
  <c r="K552" i="17"/>
  <c r="K465" i="17"/>
  <c r="K182" i="17"/>
  <c r="K152" i="17"/>
  <c r="K126" i="17"/>
  <c r="K115" i="17"/>
  <c r="J245" i="17"/>
  <c r="J37" i="17"/>
  <c r="J13" i="17" s="1"/>
  <c r="L267" i="17"/>
  <c r="L305" i="17"/>
  <c r="K199" i="14"/>
  <c r="K198" i="14" s="1"/>
  <c r="K197" i="14" s="1"/>
  <c r="J514" i="17"/>
  <c r="J525" i="17"/>
  <c r="K475" i="17"/>
  <c r="K438" i="17"/>
  <c r="J305" i="17"/>
  <c r="J267" i="17"/>
  <c r="K268" i="17"/>
  <c r="K267" i="17" s="1"/>
  <c r="M57" i="17"/>
  <c r="M56" i="17" s="1"/>
  <c r="L66" i="17"/>
  <c r="L121" i="17"/>
  <c r="L120" i="17" s="1"/>
  <c r="L295" i="17"/>
  <c r="L464" i="17"/>
  <c r="L463" i="17" s="1"/>
  <c r="L525" i="17"/>
  <c r="J199" i="14"/>
  <c r="J198" i="14" s="1"/>
  <c r="J197" i="14" s="1"/>
  <c r="J169" i="14" s="1"/>
  <c r="K631" i="17"/>
  <c r="M632" i="17"/>
  <c r="M631" i="17" s="1"/>
  <c r="K599" i="17"/>
  <c r="M600" i="17"/>
  <c r="M599" i="17" s="1"/>
  <c r="K635" i="17"/>
  <c r="M636" i="17"/>
  <c r="M635" i="17" s="1"/>
  <c r="K625" i="17"/>
  <c r="K601" i="17"/>
  <c r="K588" i="17"/>
  <c r="M589" i="17"/>
  <c r="M588" i="17" s="1"/>
  <c r="K568" i="17"/>
  <c r="K564" i="17"/>
  <c r="M565" i="17"/>
  <c r="M564" i="17" s="1"/>
  <c r="K537" i="17"/>
  <c r="K536" i="17" s="1"/>
  <c r="K535" i="17" s="1"/>
  <c r="M538" i="17"/>
  <c r="M537" i="17" s="1"/>
  <c r="M536" i="17" s="1"/>
  <c r="M535" i="17" s="1"/>
  <c r="J504" i="17"/>
  <c r="J503" i="17" s="1"/>
  <c r="K482" i="17"/>
  <c r="M483" i="17"/>
  <c r="M482" i="17" s="1"/>
  <c r="K470" i="17"/>
  <c r="M471" i="17"/>
  <c r="M470" i="17" s="1"/>
  <c r="K447" i="17"/>
  <c r="K423" i="17"/>
  <c r="M401" i="17"/>
  <c r="M400" i="17" s="1"/>
  <c r="K378" i="17"/>
  <c r="M379" i="17"/>
  <c r="M378" i="17" s="1"/>
  <c r="K370" i="17"/>
  <c r="M371" i="17"/>
  <c r="M370" i="17" s="1"/>
  <c r="K298" i="17"/>
  <c r="M299" i="17"/>
  <c r="M298" i="17" s="1"/>
  <c r="K263" i="17"/>
  <c r="M264" i="17"/>
  <c r="M263" i="17" s="1"/>
  <c r="K252" i="17"/>
  <c r="K251" i="17" s="1"/>
  <c r="M253" i="17"/>
  <c r="M252" i="17" s="1"/>
  <c r="M251" i="17" s="1"/>
  <c r="M247" i="17"/>
  <c r="M246" i="17" s="1"/>
  <c r="K246" i="17"/>
  <c r="K225" i="17"/>
  <c r="M226" i="17"/>
  <c r="M225" i="17" s="1"/>
  <c r="K221" i="17"/>
  <c r="M222" i="17"/>
  <c r="M221" i="17" s="1"/>
  <c r="K205" i="17"/>
  <c r="K204" i="17" s="1"/>
  <c r="M206" i="17"/>
  <c r="M205" i="17" s="1"/>
  <c r="M204" i="17" s="1"/>
  <c r="K139" i="17"/>
  <c r="K138" i="17" s="1"/>
  <c r="K137" i="17" s="1"/>
  <c r="M140" i="17"/>
  <c r="M139" i="17" s="1"/>
  <c r="M138" i="17" s="1"/>
  <c r="M137" i="17" s="1"/>
  <c r="K133" i="17"/>
  <c r="M134" i="17"/>
  <c r="M133" i="17" s="1"/>
  <c r="K107" i="17"/>
  <c r="M108" i="17"/>
  <c r="M107" i="17" s="1"/>
  <c r="K100" i="17"/>
  <c r="M101" i="17"/>
  <c r="M100" i="17" s="1"/>
  <c r="K606" i="17"/>
  <c r="M607" i="17"/>
  <c r="M606" i="17" s="1"/>
  <c r="J583" i="17"/>
  <c r="K578" i="17"/>
  <c r="M579" i="17"/>
  <c r="M578" i="17" s="1"/>
  <c r="K556" i="17"/>
  <c r="M557" i="17"/>
  <c r="M556" i="17" s="1"/>
  <c r="K542" i="17"/>
  <c r="K541" i="17" s="1"/>
  <c r="K540" i="17" s="1"/>
  <c r="M543" i="17"/>
  <c r="M542" i="17" s="1"/>
  <c r="M541" i="17" s="1"/>
  <c r="M540" i="17" s="1"/>
  <c r="K528" i="17"/>
  <c r="M529" i="17"/>
  <c r="M528" i="17" s="1"/>
  <c r="K519" i="17"/>
  <c r="M520" i="17"/>
  <c r="M519" i="17" s="1"/>
  <c r="K515" i="17"/>
  <c r="M516" i="17"/>
  <c r="M515" i="17" s="1"/>
  <c r="K507" i="17"/>
  <c r="M508" i="17"/>
  <c r="M507" i="17" s="1"/>
  <c r="K500" i="17"/>
  <c r="K499" i="17" s="1"/>
  <c r="K498" i="17" s="1"/>
  <c r="M501" i="17"/>
  <c r="M500" i="17" s="1"/>
  <c r="M499" i="17" s="1"/>
  <c r="M498" i="17" s="1"/>
  <c r="K490" i="17"/>
  <c r="M491" i="17"/>
  <c r="M490" i="17" s="1"/>
  <c r="M489" i="17" s="1"/>
  <c r="M488" i="17" s="1"/>
  <c r="K457" i="17"/>
  <c r="K403" i="17"/>
  <c r="K399" i="17" s="1"/>
  <c r="M404" i="17"/>
  <c r="M403" i="17" s="1"/>
  <c r="K387" i="17"/>
  <c r="K386" i="17" s="1"/>
  <c r="K385" i="17" s="1"/>
  <c r="M388" i="17"/>
  <c r="M387" i="17" s="1"/>
  <c r="M386" i="17" s="1"/>
  <c r="M385" i="17" s="1"/>
  <c r="M326" i="17"/>
  <c r="M324" i="17" s="1"/>
  <c r="K310" i="17"/>
  <c r="M311" i="17"/>
  <c r="M310" i="17" s="1"/>
  <c r="K281" i="17"/>
  <c r="K276" i="17" s="1"/>
  <c r="M282" i="17"/>
  <c r="M281" i="17" s="1"/>
  <c r="K180" i="17"/>
  <c r="M181" i="17"/>
  <c r="M180" i="17" s="1"/>
  <c r="K175" i="17"/>
  <c r="M176" i="17"/>
  <c r="M175" i="17" s="1"/>
  <c r="K162" i="17"/>
  <c r="M163" i="17"/>
  <c r="M162" i="17" s="1"/>
  <c r="K84" i="17"/>
  <c r="M85" i="17"/>
  <c r="M84" i="17" s="1"/>
  <c r="K637" i="17"/>
  <c r="M638" i="17"/>
  <c r="M637" i="17" s="1"/>
  <c r="K566" i="17"/>
  <c r="M567" i="17"/>
  <c r="M566" i="17" s="1"/>
  <c r="K562" i="17"/>
  <c r="M563" i="17"/>
  <c r="M562" i="17" s="1"/>
  <c r="K445" i="17"/>
  <c r="M446" i="17"/>
  <c r="M445" i="17" s="1"/>
  <c r="M391" i="17"/>
  <c r="K381" i="17"/>
  <c r="M356" i="17"/>
  <c r="M354" i="17" s="1"/>
  <c r="K255" i="17"/>
  <c r="K254" i="17" s="1"/>
  <c r="M256" i="17"/>
  <c r="M255" i="17" s="1"/>
  <c r="M254" i="17" s="1"/>
  <c r="K248" i="17"/>
  <c r="M249" i="17"/>
  <c r="M248" i="17" s="1"/>
  <c r="K228" i="17"/>
  <c r="K227" i="17" s="1"/>
  <c r="M229" i="17"/>
  <c r="M228" i="17" s="1"/>
  <c r="M227" i="17" s="1"/>
  <c r="K223" i="17"/>
  <c r="M224" i="17"/>
  <c r="M223" i="17" s="1"/>
  <c r="K217" i="17"/>
  <c r="M218" i="17"/>
  <c r="M217" i="17" s="1"/>
  <c r="K150" i="17"/>
  <c r="M151" i="17"/>
  <c r="M150" i="17" s="1"/>
  <c r="K135" i="17"/>
  <c r="M136" i="17"/>
  <c r="M135" i="17" s="1"/>
  <c r="K109" i="17"/>
  <c r="M110" i="17"/>
  <c r="M109" i="17" s="1"/>
  <c r="M105" i="17"/>
  <c r="M104" i="17" s="1"/>
  <c r="J605" i="17"/>
  <c r="K633" i="17"/>
  <c r="K629" i="17"/>
  <c r="M630" i="17"/>
  <c r="M629" i="17" s="1"/>
  <c r="K608" i="17"/>
  <c r="M609" i="17"/>
  <c r="M608" i="17" s="1"/>
  <c r="J590" i="17"/>
  <c r="K580" i="17"/>
  <c r="J546" i="17"/>
  <c r="K558" i="17"/>
  <c r="M559" i="17"/>
  <c r="M558" i="17" s="1"/>
  <c r="K554" i="17"/>
  <c r="M555" i="17"/>
  <c r="M554" i="17" s="1"/>
  <c r="K526" i="17"/>
  <c r="M527" i="17"/>
  <c r="M526" i="17" s="1"/>
  <c r="K521" i="17"/>
  <c r="K517" i="17"/>
  <c r="M518" i="17"/>
  <c r="M517" i="17" s="1"/>
  <c r="K509" i="17"/>
  <c r="K505" i="17"/>
  <c r="M506" i="17"/>
  <c r="M505" i="17" s="1"/>
  <c r="K496" i="17"/>
  <c r="K495" i="17" s="1"/>
  <c r="K494" i="17" s="1"/>
  <c r="M497" i="17"/>
  <c r="M496" i="17" s="1"/>
  <c r="M495" i="17" s="1"/>
  <c r="M494" i="17" s="1"/>
  <c r="K492" i="17"/>
  <c r="K410" i="17"/>
  <c r="K383" i="17"/>
  <c r="M384" i="17"/>
  <c r="M383" i="17" s="1"/>
  <c r="M380" i="17" s="1"/>
  <c r="J380" i="17"/>
  <c r="K321" i="17"/>
  <c r="K320" i="17" s="1"/>
  <c r="K319" i="17" s="1"/>
  <c r="M323" i="17"/>
  <c r="M321" i="17" s="1"/>
  <c r="M320" i="17" s="1"/>
  <c r="M309" i="17"/>
  <c r="M308" i="17" s="1"/>
  <c r="K308" i="17"/>
  <c r="K287" i="17"/>
  <c r="M288" i="17"/>
  <c r="M287" i="17" s="1"/>
  <c r="M283" i="17" s="1"/>
  <c r="K164" i="17"/>
  <c r="M165" i="17"/>
  <c r="M164" i="17" s="1"/>
  <c r="M161" i="17"/>
  <c r="M160" i="17" s="1"/>
  <c r="K160" i="17"/>
  <c r="K86" i="17"/>
  <c r="M87" i="17"/>
  <c r="M86" i="17" s="1"/>
  <c r="K62" i="17"/>
  <c r="M63" i="17"/>
  <c r="M62" i="17" s="1"/>
  <c r="M28" i="17"/>
  <c r="M27" i="17" s="1"/>
  <c r="M61" i="17"/>
  <c r="M60" i="17" s="1"/>
  <c r="M159" i="17"/>
  <c r="M158" i="17" s="1"/>
  <c r="M189" i="17"/>
  <c r="M188" i="17" s="1"/>
  <c r="M216" i="17"/>
  <c r="M215" i="17" s="1"/>
  <c r="M273" i="17"/>
  <c r="M272" i="17" s="1"/>
  <c r="M278" i="17"/>
  <c r="M277" i="17" s="1"/>
  <c r="J338" i="17"/>
  <c r="J337" i="17" s="1"/>
  <c r="K305" i="17"/>
  <c r="J203" i="17"/>
  <c r="L37" i="17"/>
  <c r="M59" i="17"/>
  <c r="M58" i="17" s="1"/>
  <c r="M70" i="17"/>
  <c r="M69" i="17" s="1"/>
  <c r="M157" i="17"/>
  <c r="M156" i="17" s="1"/>
  <c r="M187" i="17"/>
  <c r="M186" i="17" s="1"/>
  <c r="L220" i="17"/>
  <c r="L219" i="17" s="1"/>
  <c r="M244" i="17"/>
  <c r="M243" i="17" s="1"/>
  <c r="M242" i="17" s="1"/>
  <c r="L250" i="17"/>
  <c r="M307" i="17"/>
  <c r="M306" i="17" s="1"/>
  <c r="L338" i="17"/>
  <c r="M342" i="17"/>
  <c r="M341" i="17" s="1"/>
  <c r="M338" i="17" s="1"/>
  <c r="L605" i="17"/>
  <c r="M18" i="17"/>
  <c r="M17" i="17" s="1"/>
  <c r="M45" i="17"/>
  <c r="M44" i="17" s="1"/>
  <c r="M155" i="17"/>
  <c r="M154" i="17" s="1"/>
  <c r="M202" i="17"/>
  <c r="M201" i="17" s="1"/>
  <c r="M200" i="17" s="1"/>
  <c r="M271" i="17"/>
  <c r="M270" i="17" s="1"/>
  <c r="M275" i="17"/>
  <c r="M274" i="17" s="1"/>
  <c r="M280" i="17"/>
  <c r="M279" i="17" s="1"/>
  <c r="M297" i="17"/>
  <c r="M296" i="17" s="1"/>
  <c r="L337" i="17"/>
  <c r="J320" i="17"/>
  <c r="J319" i="17" s="1"/>
  <c r="J258" i="17"/>
  <c r="J257" i="17" s="1"/>
  <c r="J174" i="17"/>
  <c r="J173" i="17" s="1"/>
  <c r="K42" i="17"/>
  <c r="K15" i="17"/>
  <c r="K14" i="17" s="1"/>
  <c r="M72" i="17"/>
  <c r="M71" i="17" s="1"/>
  <c r="L132" i="17"/>
  <c r="L131" i="17" s="1"/>
  <c r="M185" i="17"/>
  <c r="M184" i="17" s="1"/>
  <c r="L276" i="17"/>
  <c r="L514" i="17"/>
  <c r="L513" i="17" s="1"/>
  <c r="L504" i="17"/>
  <c r="L503" i="17" s="1"/>
  <c r="L590" i="17"/>
  <c r="K73" i="17"/>
  <c r="K38" i="17"/>
  <c r="K146" i="17"/>
  <c r="M78" i="17"/>
  <c r="M584" i="17"/>
  <c r="M571" i="17"/>
  <c r="M259" i="17"/>
  <c r="M53" i="17"/>
  <c r="M209" i="17"/>
  <c r="M362" i="17"/>
  <c r="M359" i="17" s="1"/>
  <c r="M411" i="17"/>
  <c r="M410" i="17" s="1"/>
  <c r="M466" i="17"/>
  <c r="M465" i="17" s="1"/>
  <c r="M569" i="17"/>
  <c r="M568" i="17" s="1"/>
  <c r="M74" i="17"/>
  <c r="M73" i="17" s="1"/>
  <c r="L241" i="17"/>
  <c r="M434" i="17"/>
  <c r="M433" i="17" s="1"/>
  <c r="K434" i="17"/>
  <c r="K433" i="17" s="1"/>
  <c r="K584" i="17"/>
  <c r="K583" i="17" s="1"/>
  <c r="K122" i="17"/>
  <c r="M39" i="17"/>
  <c r="M38" i="17" s="1"/>
  <c r="M123" i="17"/>
  <c r="M122" i="17" s="1"/>
  <c r="M121" i="17" s="1"/>
  <c r="M120" i="17" s="1"/>
  <c r="M476" i="17"/>
  <c r="M475" i="17" s="1"/>
  <c r="M581" i="17"/>
  <c r="M580" i="17" s="1"/>
  <c r="M592" i="17"/>
  <c r="M147" i="17"/>
  <c r="M146" i="17" s="1"/>
  <c r="K571" i="17"/>
  <c r="J219" i="17"/>
  <c r="M319" i="17"/>
  <c r="P369" i="14"/>
  <c r="K369" i="14"/>
  <c r="K592" i="14"/>
  <c r="K591" i="14" s="1"/>
  <c r="K590" i="14" s="1"/>
  <c r="K589" i="14" s="1"/>
  <c r="K588" i="14" s="1"/>
  <c r="P592" i="14"/>
  <c r="P591" i="14" s="1"/>
  <c r="P590" i="14" s="1"/>
  <c r="P589" i="14" s="1"/>
  <c r="P588" i="14" s="1"/>
  <c r="Q341" i="14"/>
  <c r="U592" i="14"/>
  <c r="U591" i="14" s="1"/>
  <c r="U590" i="14" s="1"/>
  <c r="U589" i="14" s="1"/>
  <c r="U588" i="14" s="1"/>
  <c r="P1096" i="14"/>
  <c r="P1095" i="14" s="1"/>
  <c r="P1094" i="14" s="1"/>
  <c r="P1093" i="14" s="1"/>
  <c r="U369" i="14"/>
  <c r="U1096" i="14"/>
  <c r="U1095" i="14" s="1"/>
  <c r="U1094" i="14" s="1"/>
  <c r="U1093" i="14" s="1"/>
  <c r="U786" i="14"/>
  <c r="U785" i="14" s="1"/>
  <c r="U784" i="14" s="1"/>
  <c r="U783" i="14" s="1"/>
  <c r="K786" i="14"/>
  <c r="K785" i="14" s="1"/>
  <c r="K784" i="14" s="1"/>
  <c r="K783" i="14" s="1"/>
  <c r="K334" i="14"/>
  <c r="K333" i="14" s="1"/>
  <c r="K332" i="14" s="1"/>
  <c r="K331" i="14" s="1"/>
  <c r="P786" i="14"/>
  <c r="P785" i="14" s="1"/>
  <c r="P784" i="14" s="1"/>
  <c r="P783" i="14" s="1"/>
  <c r="P1068" i="14"/>
  <c r="P1067" i="14" s="1"/>
  <c r="P1061" i="14" s="1"/>
  <c r="J820" i="14"/>
  <c r="J809" i="14" s="1"/>
  <c r="J808" i="14" s="1"/>
  <c r="J974" i="14"/>
  <c r="J973" i="14" s="1"/>
  <c r="U956" i="14"/>
  <c r="U955" i="14" s="1"/>
  <c r="K1096" i="14"/>
  <c r="K1095" i="14" s="1"/>
  <c r="K1094" i="14" s="1"/>
  <c r="K1093" i="14" s="1"/>
  <c r="P956" i="14"/>
  <c r="P955" i="14" s="1"/>
  <c r="P433" i="14"/>
  <c r="P432" i="14" s="1"/>
  <c r="K433" i="14"/>
  <c r="K432" i="14" s="1"/>
  <c r="U433" i="14"/>
  <c r="U432" i="14" s="1"/>
  <c r="K956" i="14"/>
  <c r="K955" i="14" s="1"/>
  <c r="K888" i="14"/>
  <c r="K887" i="14" s="1"/>
  <c r="K886" i="14" s="1"/>
  <c r="K885" i="14" s="1"/>
  <c r="J871" i="14"/>
  <c r="U888" i="14"/>
  <c r="U887" i="14" s="1"/>
  <c r="U886" i="14" s="1"/>
  <c r="U885" i="14" s="1"/>
  <c r="P888" i="14"/>
  <c r="P887" i="14" s="1"/>
  <c r="P886" i="14" s="1"/>
  <c r="P885" i="14" s="1"/>
  <c r="K880" i="14"/>
  <c r="K879" i="14" s="1"/>
  <c r="K878" i="14" s="1"/>
  <c r="K872" i="14" s="1"/>
  <c r="U880" i="14"/>
  <c r="U879" i="14" s="1"/>
  <c r="U878" i="14" s="1"/>
  <c r="U872" i="14" s="1"/>
  <c r="P880" i="14"/>
  <c r="P879" i="14" s="1"/>
  <c r="P878" i="14" s="1"/>
  <c r="P872" i="14" s="1"/>
  <c r="P69" i="14"/>
  <c r="P68" i="14" s="1"/>
  <c r="P67" i="14" s="1"/>
  <c r="K523" i="14"/>
  <c r="K522" i="14" s="1"/>
  <c r="K521" i="14" s="1"/>
  <c r="K520" i="14" s="1"/>
  <c r="K519" i="14" s="1"/>
  <c r="U405" i="14"/>
  <c r="U404" i="14" s="1"/>
  <c r="U403" i="14" s="1"/>
  <c r="U423" i="14"/>
  <c r="U422" i="14" s="1"/>
  <c r="U523" i="14"/>
  <c r="U522" i="14" s="1"/>
  <c r="U521" i="14" s="1"/>
  <c r="U520" i="14" s="1"/>
  <c r="U519" i="14" s="1"/>
  <c r="P523" i="14"/>
  <c r="P522" i="14" s="1"/>
  <c r="P521" i="14" s="1"/>
  <c r="P520" i="14" s="1"/>
  <c r="P519" i="14" s="1"/>
  <c r="K304" i="14"/>
  <c r="P304" i="14"/>
  <c r="P405" i="14"/>
  <c r="P404" i="14" s="1"/>
  <c r="P403" i="14" s="1"/>
  <c r="K405" i="14"/>
  <c r="K404" i="14" s="1"/>
  <c r="K403" i="14" s="1"/>
  <c r="U304" i="14"/>
  <c r="K61" i="14"/>
  <c r="K60" i="14" s="1"/>
  <c r="P61" i="14"/>
  <c r="P60" i="14" s="1"/>
  <c r="U61" i="14"/>
  <c r="U60" i="14" s="1"/>
  <c r="K472" i="14"/>
  <c r="K471" i="14" s="1"/>
  <c r="K470" i="14" s="1"/>
  <c r="K469" i="14" s="1"/>
  <c r="K852" i="14"/>
  <c r="K851" i="14" s="1"/>
  <c r="K850" i="14" s="1"/>
  <c r="J137" i="14"/>
  <c r="J131" i="14" s="1"/>
  <c r="J108" i="14" s="1"/>
  <c r="U185" i="14"/>
  <c r="U184" i="14" s="1"/>
  <c r="U183" i="14" s="1"/>
  <c r="U182" i="14" s="1"/>
  <c r="U852" i="14"/>
  <c r="U851" i="14" s="1"/>
  <c r="U850" i="14" s="1"/>
  <c r="J468" i="14"/>
  <c r="J358" i="14"/>
  <c r="J357" i="14" s="1"/>
  <c r="J351" i="14" s="1"/>
  <c r="U502" i="14"/>
  <c r="U501" i="14" s="1"/>
  <c r="U496" i="14" s="1"/>
  <c r="U485" i="14" s="1"/>
  <c r="J704" i="14"/>
  <c r="J703" i="14" s="1"/>
  <c r="J32" i="14"/>
  <c r="P1126" i="14"/>
  <c r="P1125" i="14" s="1"/>
  <c r="P1124" i="14" s="1"/>
  <c r="P1123" i="14" s="1"/>
  <c r="J66" i="14"/>
  <c r="P472" i="14"/>
  <c r="P471" i="14" s="1"/>
  <c r="P470" i="14" s="1"/>
  <c r="P469" i="14" s="1"/>
  <c r="J1133" i="14"/>
  <c r="J1122" i="14" s="1"/>
  <c r="J934" i="14"/>
  <c r="J933" i="14" s="1"/>
  <c r="J932" i="14" s="1"/>
  <c r="U472" i="14"/>
  <c r="U471" i="14" s="1"/>
  <c r="U470" i="14" s="1"/>
  <c r="U469" i="14" s="1"/>
  <c r="U1161" i="14"/>
  <c r="U1160" i="14" s="1"/>
  <c r="U1159" i="14" s="1"/>
  <c r="J738" i="14"/>
  <c r="J737" i="14" s="1"/>
  <c r="J645" i="14"/>
  <c r="J644" i="14" s="1"/>
  <c r="J213" i="14"/>
  <c r="J212" i="14" s="1"/>
  <c r="P185" i="14"/>
  <c r="P184" i="14" s="1"/>
  <c r="P183" i="14" s="1"/>
  <c r="P182" i="14" s="1"/>
  <c r="P333" i="14"/>
  <c r="P332" i="14" s="1"/>
  <c r="P331" i="14" s="1"/>
  <c r="P423" i="14"/>
  <c r="P422" i="14" s="1"/>
  <c r="J1060" i="14"/>
  <c r="J1017" i="14" s="1"/>
  <c r="J849" i="14"/>
  <c r="J848" i="14" s="1"/>
  <c r="K1161" i="14"/>
  <c r="K1160" i="14" s="1"/>
  <c r="K1159" i="14" s="1"/>
  <c r="P983" i="14"/>
  <c r="P982" i="14" s="1"/>
  <c r="P1154" i="14"/>
  <c r="U724" i="14"/>
  <c r="U720" i="14" s="1"/>
  <c r="U333" i="14"/>
  <c r="U332" i="14" s="1"/>
  <c r="U331" i="14" s="1"/>
  <c r="P724" i="14"/>
  <c r="P720" i="14" s="1"/>
  <c r="P821" i="14"/>
  <c r="P1142" i="14"/>
  <c r="U52" i="14"/>
  <c r="U51" i="14" s="1"/>
  <c r="U50" i="14" s="1"/>
  <c r="U447" i="14"/>
  <c r="U446" i="14" s="1"/>
  <c r="U445" i="14" s="1"/>
  <c r="U444" i="14" s="1"/>
  <c r="U443" i="14" s="1"/>
  <c r="U821" i="14"/>
  <c r="J560" i="14"/>
  <c r="J536" i="14" s="1"/>
  <c r="K447" i="14"/>
  <c r="K446" i="14" s="1"/>
  <c r="K445" i="14" s="1"/>
  <c r="K444" i="14" s="1"/>
  <c r="K443" i="14" s="1"/>
  <c r="K983" i="14"/>
  <c r="K982" i="14" s="1"/>
  <c r="K1126" i="14"/>
  <c r="K1125" i="14" s="1"/>
  <c r="K1124" i="14" s="1"/>
  <c r="K1123" i="14" s="1"/>
  <c r="P52" i="14"/>
  <c r="P51" i="14" s="1"/>
  <c r="P50" i="14" s="1"/>
  <c r="P568" i="14"/>
  <c r="P567" i="14" s="1"/>
  <c r="P566" i="14" s="1"/>
  <c r="P827" i="14"/>
  <c r="P35" i="14"/>
  <c r="P34" i="14" s="1"/>
  <c r="P33" i="14" s="1"/>
  <c r="U138" i="14"/>
  <c r="U991" i="14"/>
  <c r="U990" i="14" s="1"/>
  <c r="U1142" i="14"/>
  <c r="K665" i="14"/>
  <c r="K661" i="14" s="1"/>
  <c r="K660" i="14" s="1"/>
  <c r="K659" i="14" s="1"/>
  <c r="U919" i="14"/>
  <c r="U918" i="14" s="1"/>
  <c r="U911" i="14" s="1"/>
  <c r="U950" i="14"/>
  <c r="U949" i="14" s="1"/>
  <c r="K185" i="14"/>
  <c r="K184" i="14" s="1"/>
  <c r="K183" i="14" s="1"/>
  <c r="K182" i="14" s="1"/>
  <c r="P76" i="14"/>
  <c r="P75" i="14" s="1"/>
  <c r="P74" i="14" s="1"/>
  <c r="K860" i="14"/>
  <c r="K859" i="14" s="1"/>
  <c r="K858" i="14" s="1"/>
  <c r="P241" i="14"/>
  <c r="P240" i="14" s="1"/>
  <c r="P233" i="14"/>
  <c r="P232" i="14" s="1"/>
  <c r="P231" i="14" s="1"/>
  <c r="P326" i="14"/>
  <c r="P381" i="14"/>
  <c r="P811" i="14"/>
  <c r="P810" i="14" s="1"/>
  <c r="U76" i="14"/>
  <c r="U75" i="14" s="1"/>
  <c r="U74" i="14" s="1"/>
  <c r="K52" i="14"/>
  <c r="K51" i="14" s="1"/>
  <c r="K50" i="14" s="1"/>
  <c r="K110" i="14"/>
  <c r="K109" i="14" s="1"/>
  <c r="K724" i="14"/>
  <c r="K720" i="14" s="1"/>
  <c r="K821" i="14"/>
  <c r="K1154" i="14"/>
  <c r="P14" i="14"/>
  <c r="P13" i="14" s="1"/>
  <c r="P12" i="14" s="1"/>
  <c r="P11" i="14" s="1"/>
  <c r="P119" i="14"/>
  <c r="P118" i="14" s="1"/>
  <c r="P117" i="14" s="1"/>
  <c r="U110" i="14"/>
  <c r="U109" i="14" s="1"/>
  <c r="P224" i="14"/>
  <c r="P223" i="14" s="1"/>
  <c r="P259" i="14"/>
  <c r="P258" i="14" s="1"/>
  <c r="P257" i="14" s="1"/>
  <c r="P860" i="14"/>
  <c r="P859" i="14" s="1"/>
  <c r="P858" i="14" s="1"/>
  <c r="P976" i="14"/>
  <c r="P975" i="14" s="1"/>
  <c r="U35" i="14"/>
  <c r="U34" i="14" s="1"/>
  <c r="U33" i="14" s="1"/>
  <c r="P934" i="14"/>
  <c r="V543" i="14"/>
  <c r="U171" i="14"/>
  <c r="U170" i="14" s="1"/>
  <c r="P1007" i="14"/>
  <c r="P1006" i="14" s="1"/>
  <c r="P1005" i="14" s="1"/>
  <c r="P1004" i="14" s="1"/>
  <c r="P1003" i="14" s="1"/>
  <c r="U14" i="14"/>
  <c r="U13" i="14" s="1"/>
  <c r="U12" i="14" s="1"/>
  <c r="U11" i="14" s="1"/>
  <c r="U150" i="14"/>
  <c r="U568" i="14"/>
  <c r="U567" i="14" s="1"/>
  <c r="U566" i="14" s="1"/>
  <c r="U579" i="14"/>
  <c r="U578" i="14" s="1"/>
  <c r="U577" i="14" s="1"/>
  <c r="U665" i="14"/>
  <c r="U661" i="14" s="1"/>
  <c r="U660" i="14" s="1"/>
  <c r="U659" i="14" s="1"/>
  <c r="U388" i="14"/>
  <c r="U811" i="14"/>
  <c r="U810" i="14" s="1"/>
  <c r="U827" i="14"/>
  <c r="U976" i="14"/>
  <c r="U975" i="14" s="1"/>
  <c r="U326" i="14"/>
  <c r="U359" i="14"/>
  <c r="U364" i="14"/>
  <c r="U860" i="14"/>
  <c r="U859" i="14" s="1"/>
  <c r="U858" i="14" s="1"/>
  <c r="U934" i="14"/>
  <c r="U1154" i="14"/>
  <c r="K1142" i="14"/>
  <c r="P171" i="14"/>
  <c r="P170" i="14" s="1"/>
  <c r="K14" i="14"/>
  <c r="K13" i="14" s="1"/>
  <c r="K12" i="14" s="1"/>
  <c r="K11" i="14" s="1"/>
  <c r="K76" i="14"/>
  <c r="K75" i="14" s="1"/>
  <c r="K74" i="14" s="1"/>
  <c r="K233" i="14"/>
  <c r="K232" i="14" s="1"/>
  <c r="K231" i="14" s="1"/>
  <c r="K811" i="14"/>
  <c r="K810" i="14" s="1"/>
  <c r="P150" i="14"/>
  <c r="P364" i="14"/>
  <c r="P502" i="14"/>
  <c r="P501" i="14" s="1"/>
  <c r="P496" i="14" s="1"/>
  <c r="P485" i="14" s="1"/>
  <c r="P852" i="14"/>
  <c r="P851" i="14" s="1"/>
  <c r="P850" i="14" s="1"/>
  <c r="U760" i="14"/>
  <c r="U756" i="14" s="1"/>
  <c r="U983" i="14"/>
  <c r="U982" i="14" s="1"/>
  <c r="U224" i="14"/>
  <c r="U223" i="14" s="1"/>
  <c r="K224" i="14"/>
  <c r="K223" i="14" s="1"/>
  <c r="K646" i="14"/>
  <c r="P138" i="14"/>
  <c r="P950" i="14"/>
  <c r="P949" i="14" s="1"/>
  <c r="U69" i="14"/>
  <c r="U68" i="14" s="1"/>
  <c r="U67" i="14" s="1"/>
  <c r="U381" i="14"/>
  <c r="U613" i="14"/>
  <c r="U646" i="14"/>
  <c r="U706" i="14"/>
  <c r="U705" i="14" s="1"/>
  <c r="U1007" i="14"/>
  <c r="U1006" i="14" s="1"/>
  <c r="U1005" i="14" s="1"/>
  <c r="U1004" i="14" s="1"/>
  <c r="U1003" i="14" s="1"/>
  <c r="K69" i="14"/>
  <c r="K68" i="14" s="1"/>
  <c r="K67" i="14" s="1"/>
  <c r="K364" i="14"/>
  <c r="K579" i="14"/>
  <c r="K578" i="14" s="1"/>
  <c r="K577" i="14" s="1"/>
  <c r="K827" i="14"/>
  <c r="K950" i="14"/>
  <c r="K949" i="14" s="1"/>
  <c r="K1007" i="14"/>
  <c r="K1006" i="14" s="1"/>
  <c r="K1005" i="14" s="1"/>
  <c r="K1004" i="14" s="1"/>
  <c r="K1003" i="14" s="1"/>
  <c r="P359" i="14"/>
  <c r="P706" i="14"/>
  <c r="P705" i="14" s="1"/>
  <c r="U119" i="14"/>
  <c r="U118" i="14" s="1"/>
  <c r="U117" i="14" s="1"/>
  <c r="U233" i="14"/>
  <c r="U232" i="14" s="1"/>
  <c r="U231" i="14" s="1"/>
  <c r="U259" i="14"/>
  <c r="U258" i="14" s="1"/>
  <c r="U257" i="14" s="1"/>
  <c r="U839" i="14"/>
  <c r="U838" i="14" s="1"/>
  <c r="U1126" i="14"/>
  <c r="U1125" i="14" s="1"/>
  <c r="U1124" i="14" s="1"/>
  <c r="U1123" i="14" s="1"/>
  <c r="U241" i="14"/>
  <c r="U240" i="14" s="1"/>
  <c r="U543" i="14"/>
  <c r="U612" i="14"/>
  <c r="P110" i="14"/>
  <c r="P109" i="14" s="1"/>
  <c r="P543" i="14"/>
  <c r="P612" i="14"/>
  <c r="P613" i="14"/>
  <c r="P388" i="14"/>
  <c r="P447" i="14"/>
  <c r="P446" i="14" s="1"/>
  <c r="P445" i="14" s="1"/>
  <c r="P444" i="14" s="1"/>
  <c r="P443" i="14" s="1"/>
  <c r="P646" i="14"/>
  <c r="P760" i="14"/>
  <c r="P756" i="14" s="1"/>
  <c r="P665" i="14"/>
  <c r="P661" i="14" s="1"/>
  <c r="P660" i="14" s="1"/>
  <c r="P659" i="14" s="1"/>
  <c r="P1161" i="14"/>
  <c r="P1160" i="14" s="1"/>
  <c r="P1159" i="14" s="1"/>
  <c r="P579" i="14"/>
  <c r="P578" i="14" s="1"/>
  <c r="P577" i="14" s="1"/>
  <c r="P839" i="14"/>
  <c r="P838" i="14" s="1"/>
  <c r="P991" i="14"/>
  <c r="P990" i="14" s="1"/>
  <c r="P919" i="14"/>
  <c r="P918" i="14" s="1"/>
  <c r="P911" i="14" s="1"/>
  <c r="K150" i="14"/>
  <c r="K241" i="14"/>
  <c r="K240" i="14" s="1"/>
  <c r="K138" i="14"/>
  <c r="K388" i="14"/>
  <c r="K326" i="14"/>
  <c r="K359" i="14"/>
  <c r="K381" i="14"/>
  <c r="K919" i="14"/>
  <c r="K918" i="14" s="1"/>
  <c r="K911" i="14" s="1"/>
  <c r="K976" i="14"/>
  <c r="K975" i="14" s="1"/>
  <c r="K502" i="14"/>
  <c r="K501" i="14" s="1"/>
  <c r="K496" i="14" s="1"/>
  <c r="K485" i="14" s="1"/>
  <c r="K568" i="14"/>
  <c r="K567" i="14" s="1"/>
  <c r="K566" i="14" s="1"/>
  <c r="K934" i="14"/>
  <c r="K760" i="14"/>
  <c r="K706" i="14"/>
  <c r="K705" i="14" s="1"/>
  <c r="K543" i="14"/>
  <c r="K423" i="14"/>
  <c r="K422" i="14" s="1"/>
  <c r="K418" i="14" s="1"/>
  <c r="K119" i="14"/>
  <c r="K118" i="14" s="1"/>
  <c r="K117" i="14" s="1"/>
  <c r="K35" i="14"/>
  <c r="K34" i="14" s="1"/>
  <c r="K33" i="14" s="1"/>
  <c r="K171" i="14"/>
  <c r="K170" i="14" s="1"/>
  <c r="K259" i="14"/>
  <c r="K258" i="14" s="1"/>
  <c r="K257" i="14" s="1"/>
  <c r="K613" i="14"/>
  <c r="K612" i="14"/>
  <c r="K839" i="14"/>
  <c r="K838" i="14" s="1"/>
  <c r="K991" i="14"/>
  <c r="K990" i="14" s="1"/>
  <c r="L203" i="17"/>
  <c r="L319" i="17"/>
  <c r="L546" i="17"/>
  <c r="L174" i="17"/>
  <c r="L173" i="17" s="1"/>
  <c r="J642" i="17"/>
  <c r="J66" i="17"/>
  <c r="J51" i="17" s="1"/>
  <c r="K391" i="17"/>
  <c r="K301" i="17"/>
  <c r="J300" i="17"/>
  <c r="J295" i="17" s="1"/>
  <c r="J250" i="17"/>
  <c r="J276" i="17"/>
  <c r="K259" i="17"/>
  <c r="K258" i="17" s="1"/>
  <c r="K257" i="17" s="1"/>
  <c r="K245" i="17"/>
  <c r="K241" i="17" s="1"/>
  <c r="J241" i="17"/>
  <c r="K78" i="17"/>
  <c r="K53" i="17"/>
  <c r="K52" i="17" s="1"/>
  <c r="J357" i="17" l="1"/>
  <c r="L472" i="17"/>
  <c r="M14" i="17"/>
  <c r="M399" i="17"/>
  <c r="K37" i="17"/>
  <c r="K13" i="17" s="1"/>
  <c r="J266" i="17"/>
  <c r="L266" i="17"/>
  <c r="L502" i="17"/>
  <c r="U417" i="14"/>
  <c r="K417" i="14"/>
  <c r="P417" i="14"/>
  <c r="K504" i="17"/>
  <c r="K503" i="17" s="1"/>
  <c r="M37" i="17"/>
  <c r="K121" i="17"/>
  <c r="K120" i="17" s="1"/>
  <c r="M276" i="17"/>
  <c r="M444" i="17"/>
  <c r="K444" i="17"/>
  <c r="L51" i="17"/>
  <c r="M250" i="17"/>
  <c r="K474" i="17"/>
  <c r="K473" i="17" s="1"/>
  <c r="M347" i="17"/>
  <c r="M337" i="17" s="1"/>
  <c r="K416" i="14"/>
  <c r="U974" i="14"/>
  <c r="U973" i="14" s="1"/>
  <c r="L642" i="17"/>
  <c r="J545" i="17"/>
  <c r="J539" i="17" s="1"/>
  <c r="M52" i="17"/>
  <c r="L13" i="17"/>
  <c r="M514" i="17"/>
  <c r="M145" i="17"/>
  <c r="M144" i="17" s="1"/>
  <c r="K145" i="17"/>
  <c r="K144" i="17" s="1"/>
  <c r="J513" i="17"/>
  <c r="J502" i="17" s="1"/>
  <c r="K99" i="17"/>
  <c r="K98" i="17" s="1"/>
  <c r="M99" i="17"/>
  <c r="M98" i="17" s="1"/>
  <c r="K380" i="17"/>
  <c r="J265" i="17"/>
  <c r="L545" i="17"/>
  <c r="L539" i="17" s="1"/>
  <c r="L406" i="17"/>
  <c r="L405" i="17" s="1"/>
  <c r="M305" i="17"/>
  <c r="K132" i="17"/>
  <c r="K131" i="17" s="1"/>
  <c r="J472" i="17"/>
  <c r="L357" i="17"/>
  <c r="J97" i="17"/>
  <c r="J12" i="17"/>
  <c r="L97" i="17"/>
  <c r="M474" i="17"/>
  <c r="M473" i="17" s="1"/>
  <c r="M472" i="17" s="1"/>
  <c r="L236" i="17"/>
  <c r="M258" i="17"/>
  <c r="M257" i="17" s="1"/>
  <c r="M583" i="17"/>
  <c r="M504" i="17"/>
  <c r="M503" i="17" s="1"/>
  <c r="M245" i="17"/>
  <c r="M241" i="17" s="1"/>
  <c r="K283" i="17"/>
  <c r="P199" i="14"/>
  <c r="P198" i="14" s="1"/>
  <c r="P197" i="14" s="1"/>
  <c r="P169" i="14" s="1"/>
  <c r="U199" i="14"/>
  <c r="U198" i="14" s="1"/>
  <c r="U197" i="14" s="1"/>
  <c r="U169" i="14" s="1"/>
  <c r="M525" i="17"/>
  <c r="K250" i="17"/>
  <c r="K236" i="17" s="1"/>
  <c r="K300" i="17"/>
  <c r="K295" i="17" s="1"/>
  <c r="M301" i="17"/>
  <c r="M300" i="17" s="1"/>
  <c r="M295" i="17" s="1"/>
  <c r="K514" i="17"/>
  <c r="K525" i="17"/>
  <c r="M267" i="17"/>
  <c r="K220" i="17"/>
  <c r="K219" i="17" s="1"/>
  <c r="K489" i="17"/>
  <c r="K488" i="17" s="1"/>
  <c r="M132" i="17"/>
  <c r="M131" i="17" s="1"/>
  <c r="M220" i="17"/>
  <c r="M219" i="17" s="1"/>
  <c r="K337" i="17"/>
  <c r="J236" i="17"/>
  <c r="J172" i="17"/>
  <c r="U1133" i="14"/>
  <c r="U1121" i="14" s="1"/>
  <c r="P1133" i="14"/>
  <c r="P1122" i="14" s="1"/>
  <c r="P416" i="14"/>
  <c r="U416" i="14"/>
  <c r="J296" i="14"/>
  <c r="P871" i="14"/>
  <c r="K871" i="14"/>
  <c r="U871" i="14"/>
  <c r="P66" i="14"/>
  <c r="K756" i="14"/>
  <c r="K738" i="14" s="1"/>
  <c r="K737" i="14" s="1"/>
  <c r="U1068" i="14"/>
  <c r="U1067" i="14" s="1"/>
  <c r="U1061" i="14" s="1"/>
  <c r="U1060" i="14" s="1"/>
  <c r="U1017" i="14" s="1"/>
  <c r="K1068" i="14"/>
  <c r="K1067" i="14" s="1"/>
  <c r="K1061" i="14" s="1"/>
  <c r="K1060" i="14" s="1"/>
  <c r="K1017" i="14" s="1"/>
  <c r="K849" i="14"/>
  <c r="K848" i="14" s="1"/>
  <c r="U849" i="14"/>
  <c r="U848" i="14" s="1"/>
  <c r="P468" i="14"/>
  <c r="U468" i="14"/>
  <c r="K468" i="14"/>
  <c r="K1133" i="14"/>
  <c r="K1122" i="14" s="1"/>
  <c r="P820" i="14"/>
  <c r="P809" i="14" s="1"/>
  <c r="P808" i="14" s="1"/>
  <c r="J702" i="14"/>
  <c r="J694" i="14" s="1"/>
  <c r="J59" i="14"/>
  <c r="K32" i="14"/>
  <c r="U820" i="14"/>
  <c r="U809" i="14" s="1"/>
  <c r="U808" i="14" s="1"/>
  <c r="P738" i="14"/>
  <c r="P737" i="14" s="1"/>
  <c r="U66" i="14"/>
  <c r="J1121" i="14"/>
  <c r="J931" i="14"/>
  <c r="J894" i="14" s="1"/>
  <c r="U32" i="14"/>
  <c r="P974" i="14"/>
  <c r="P973" i="14" s="1"/>
  <c r="U738" i="14"/>
  <c r="U737" i="14" s="1"/>
  <c r="U303" i="14"/>
  <c r="U298" i="14" s="1"/>
  <c r="U297" i="14" s="1"/>
  <c r="P704" i="14"/>
  <c r="P703" i="14" s="1"/>
  <c r="K820" i="14"/>
  <c r="K809" i="14" s="1"/>
  <c r="K808" i="14" s="1"/>
  <c r="U933" i="14"/>
  <c r="U932" i="14" s="1"/>
  <c r="K933" i="14"/>
  <c r="K932" i="14" s="1"/>
  <c r="U137" i="14"/>
  <c r="U131" i="14" s="1"/>
  <c r="U108" i="14" s="1"/>
  <c r="U560" i="14"/>
  <c r="U536" i="14" s="1"/>
  <c r="K645" i="14"/>
  <c r="K644" i="14" s="1"/>
  <c r="P32" i="14"/>
  <c r="U358" i="14"/>
  <c r="U357" i="14" s="1"/>
  <c r="U351" i="14" s="1"/>
  <c r="K974" i="14"/>
  <c r="K973" i="14" s="1"/>
  <c r="P213" i="14"/>
  <c r="P212" i="14" s="1"/>
  <c r="U704" i="14"/>
  <c r="U703" i="14" s="1"/>
  <c r="U213" i="14"/>
  <c r="U212" i="14" s="1"/>
  <c r="K66" i="14"/>
  <c r="K213" i="14"/>
  <c r="K212" i="14" s="1"/>
  <c r="P137" i="14"/>
  <c r="P131" i="14" s="1"/>
  <c r="P108" i="14" s="1"/>
  <c r="U645" i="14"/>
  <c r="U644" i="14" s="1"/>
  <c r="P303" i="14"/>
  <c r="P298" i="14" s="1"/>
  <c r="P297" i="14" s="1"/>
  <c r="P849" i="14"/>
  <c r="P848" i="14" s="1"/>
  <c r="K169" i="14"/>
  <c r="P1060" i="14"/>
  <c r="P1017" i="14" s="1"/>
  <c r="P358" i="14"/>
  <c r="P357" i="14" s="1"/>
  <c r="P351" i="14" s="1"/>
  <c r="K560" i="14"/>
  <c r="K536" i="14" s="1"/>
  <c r="K704" i="14"/>
  <c r="K703" i="14" s="1"/>
  <c r="P560" i="14"/>
  <c r="P536" i="14" s="1"/>
  <c r="P933" i="14"/>
  <c r="P932" i="14" s="1"/>
  <c r="K358" i="14"/>
  <c r="K357" i="14" s="1"/>
  <c r="K351" i="14" s="1"/>
  <c r="P645" i="14"/>
  <c r="P644" i="14" s="1"/>
  <c r="K303" i="14"/>
  <c r="K298" i="14" s="1"/>
  <c r="K297" i="14" s="1"/>
  <c r="K137" i="14"/>
  <c r="K131" i="14" s="1"/>
  <c r="K108" i="14" s="1"/>
  <c r="L172" i="17"/>
  <c r="J406" i="17"/>
  <c r="J405" i="17" s="1"/>
  <c r="K472" i="17" l="1"/>
  <c r="M13" i="17"/>
  <c r="K266" i="17"/>
  <c r="M266" i="17"/>
  <c r="M513" i="17"/>
  <c r="M502" i="17" s="1"/>
  <c r="U1122" i="14"/>
  <c r="K97" i="17"/>
  <c r="L265" i="17"/>
  <c r="M97" i="17"/>
  <c r="M236" i="17"/>
  <c r="K513" i="17"/>
  <c r="K502" i="17" s="1"/>
  <c r="L12" i="17"/>
  <c r="J603" i="17"/>
  <c r="J643" i="17" s="1"/>
  <c r="P1121" i="14"/>
  <c r="J58" i="14"/>
  <c r="K1121" i="14"/>
  <c r="P59" i="14"/>
  <c r="U931" i="14"/>
  <c r="U894" i="14" s="1"/>
  <c r="K931" i="14"/>
  <c r="K894" i="14" s="1"/>
  <c r="U59" i="14"/>
  <c r="U296" i="14"/>
  <c r="K59" i="14"/>
  <c r="P296" i="14"/>
  <c r="U702" i="14"/>
  <c r="U694" i="14" s="1"/>
  <c r="P702" i="14"/>
  <c r="P694" i="14" s="1"/>
  <c r="K296" i="14"/>
  <c r="K702" i="14"/>
  <c r="K694" i="14" s="1"/>
  <c r="P931" i="14"/>
  <c r="P894" i="14" s="1"/>
  <c r="J1170" i="14" l="1"/>
  <c r="L603" i="17"/>
  <c r="L643" i="17" s="1"/>
  <c r="P58" i="14"/>
  <c r="P1170" i="14" s="1"/>
  <c r="U58" i="14"/>
  <c r="U1170" i="14" s="1"/>
  <c r="K58" i="14"/>
  <c r="K1170" i="14" s="1"/>
  <c r="G637" i="17" l="1"/>
  <c r="G635" i="17"/>
  <c r="G633" i="17"/>
  <c r="G631" i="17"/>
  <c r="G629" i="17"/>
  <c r="G627" i="17"/>
  <c r="G625" i="17"/>
  <c r="G623" i="17"/>
  <c r="G618" i="17"/>
  <c r="G616" i="17"/>
  <c r="G614" i="17"/>
  <c r="G610" i="17"/>
  <c r="G608" i="17"/>
  <c r="G606" i="17"/>
  <c r="G601" i="17"/>
  <c r="G599" i="17"/>
  <c r="G597" i="17"/>
  <c r="G595" i="17"/>
  <c r="G591" i="17"/>
  <c r="G588" i="17"/>
  <c r="G584" i="17"/>
  <c r="G580" i="17"/>
  <c r="G578" i="17"/>
  <c r="G576" i="17"/>
  <c r="G574" i="17"/>
  <c r="G571" i="17"/>
  <c r="G568" i="17"/>
  <c r="G566" i="17"/>
  <c r="G564" i="17"/>
  <c r="G562" i="17"/>
  <c r="G560" i="17"/>
  <c r="G558" i="17"/>
  <c r="G556" i="17"/>
  <c r="G554" i="17"/>
  <c r="G552" i="17"/>
  <c r="G542" i="17"/>
  <c r="G541" i="17" s="1"/>
  <c r="G540" i="17" s="1"/>
  <c r="G537" i="17"/>
  <c r="G536" i="17" s="1"/>
  <c r="G535" i="17" s="1"/>
  <c r="G533" i="17"/>
  <c r="G530" i="17"/>
  <c r="G528" i="17"/>
  <c r="G526" i="17"/>
  <c r="G523" i="17"/>
  <c r="G521" i="17"/>
  <c r="G519" i="17"/>
  <c r="G517" i="17"/>
  <c r="G515" i="17"/>
  <c r="G511" i="17"/>
  <c r="G509" i="17"/>
  <c r="G507" i="17"/>
  <c r="G505" i="17"/>
  <c r="G500" i="17"/>
  <c r="G499" i="17" s="1"/>
  <c r="G498" i="17" s="1"/>
  <c r="G496" i="17"/>
  <c r="G495" i="17" s="1"/>
  <c r="G494" i="17" s="1"/>
  <c r="G492" i="17"/>
  <c r="G490" i="17"/>
  <c r="G486" i="17"/>
  <c r="G482" i="17"/>
  <c r="G480" i="17"/>
  <c r="G478" i="17"/>
  <c r="G475" i="17"/>
  <c r="G470" i="17"/>
  <c r="G468" i="17"/>
  <c r="G465" i="17"/>
  <c r="G457" i="17"/>
  <c r="G447" i="17"/>
  <c r="G444" i="17" s="1"/>
  <c r="G445" i="17"/>
  <c r="G440" i="17"/>
  <c r="G438" i="17"/>
  <c r="G434" i="17"/>
  <c r="G428" i="17"/>
  <c r="G427" i="17" s="1"/>
  <c r="G423" i="17"/>
  <c r="G420" i="17"/>
  <c r="G419" i="17" s="1"/>
  <c r="G416" i="17"/>
  <c r="G415" i="17" s="1"/>
  <c r="G413" i="17"/>
  <c r="G410" i="17"/>
  <c r="G403" i="17"/>
  <c r="G399" i="17" s="1"/>
  <c r="G395" i="17"/>
  <c r="G391" i="17"/>
  <c r="G387" i="17"/>
  <c r="G386" i="17" s="1"/>
  <c r="G385" i="17" s="1"/>
  <c r="G381" i="17"/>
  <c r="G378" i="17"/>
  <c r="G376" i="17"/>
  <c r="G374" i="17"/>
  <c r="G370" i="17"/>
  <c r="G345" i="17"/>
  <c r="G343" i="17"/>
  <c r="G341" i="17"/>
  <c r="G339" i="17"/>
  <c r="G335" i="17"/>
  <c r="G334" i="17" s="1"/>
  <c r="G321" i="17"/>
  <c r="G320" i="17" s="1"/>
  <c r="G310" i="17"/>
  <c r="G308" i="17"/>
  <c r="G306" i="17"/>
  <c r="G300" i="17"/>
  <c r="G298" i="17"/>
  <c r="G296" i="17"/>
  <c r="G293" i="17"/>
  <c r="G291" i="17"/>
  <c r="G289" i="17"/>
  <c r="G287" i="17"/>
  <c r="G281" i="17"/>
  <c r="G279" i="17"/>
  <c r="G277" i="17"/>
  <c r="G274" i="17"/>
  <c r="G272" i="17"/>
  <c r="G267" i="17" s="1"/>
  <c r="G270" i="17"/>
  <c r="G268" i="17"/>
  <c r="G263" i="17"/>
  <c r="G259" i="17"/>
  <c r="G255" i="17"/>
  <c r="G254" i="17" s="1"/>
  <c r="G252" i="17"/>
  <c r="G251" i="17" s="1"/>
  <c r="G248" i="17"/>
  <c r="G246" i="17"/>
  <c r="G243" i="17"/>
  <c r="G242" i="17" s="1"/>
  <c r="G239" i="17"/>
  <c r="G238" i="17" s="1"/>
  <c r="G237" i="17" s="1"/>
  <c r="G232" i="17"/>
  <c r="G231" i="17" s="1"/>
  <c r="G230" i="17" s="1"/>
  <c r="G228" i="17"/>
  <c r="G227" i="17" s="1"/>
  <c r="G225" i="17"/>
  <c r="G223" i="17"/>
  <c r="G221" i="17"/>
  <c r="G217" i="17"/>
  <c r="G215" i="17"/>
  <c r="G208" i="17"/>
  <c r="G205" i="17"/>
  <c r="G204" i="17" s="1"/>
  <c r="G201" i="17"/>
  <c r="G200" i="17" s="1"/>
  <c r="G195" i="17"/>
  <c r="G194" i="17" s="1"/>
  <c r="G191" i="17"/>
  <c r="G190" i="17" s="1"/>
  <c r="G188" i="17"/>
  <c r="G186" i="17"/>
  <c r="G184" i="17"/>
  <c r="G182" i="17"/>
  <c r="G180" i="17"/>
  <c r="G175" i="17"/>
  <c r="G164" i="17"/>
  <c r="G162" i="17"/>
  <c r="G160" i="17"/>
  <c r="G152" i="17"/>
  <c r="G150" i="17"/>
  <c r="G146" i="17"/>
  <c r="G139" i="17"/>
  <c r="G138" i="17" s="1"/>
  <c r="G137" i="17" s="1"/>
  <c r="G135" i="17"/>
  <c r="G133" i="17"/>
  <c r="G126" i="17"/>
  <c r="G122" i="17"/>
  <c r="G115" i="17"/>
  <c r="G113" i="17"/>
  <c r="G111" i="17"/>
  <c r="G109" i="17"/>
  <c r="G107" i="17"/>
  <c r="G100" i="17"/>
  <c r="G90" i="17"/>
  <c r="G88" i="17"/>
  <c r="G86" i="17"/>
  <c r="G84" i="17"/>
  <c r="G78" i="17"/>
  <c r="G73" i="17"/>
  <c r="G71" i="17"/>
  <c r="G69" i="17"/>
  <c r="G67" i="17"/>
  <c r="G62" i="17"/>
  <c r="G60" i="17"/>
  <c r="G58" i="17"/>
  <c r="G56" i="17"/>
  <c r="G53" i="17"/>
  <c r="G44" i="17"/>
  <c r="G42" i="17"/>
  <c r="G38" i="17"/>
  <c r="G35" i="17"/>
  <c r="G33" i="17"/>
  <c r="G31" i="17"/>
  <c r="G29" i="17"/>
  <c r="G27" i="17"/>
  <c r="G17" i="17"/>
  <c r="G15" i="17"/>
  <c r="G338" i="17" l="1"/>
  <c r="G337" i="17" s="1"/>
  <c r="G407" i="17"/>
  <c r="G622" i="17"/>
  <c r="G433" i="17"/>
  <c r="G14" i="17"/>
  <c r="G474" i="17"/>
  <c r="G473" i="17" s="1"/>
  <c r="G145" i="17"/>
  <c r="G144" i="17" s="1"/>
  <c r="G207" i="17"/>
  <c r="G203" i="17" s="1"/>
  <c r="G52" i="17"/>
  <c r="G99" i="17"/>
  <c r="G98" i="17" s="1"/>
  <c r="G390" i="17"/>
  <c r="G389" i="17" s="1"/>
  <c r="G489" i="17"/>
  <c r="G488" i="17" s="1"/>
  <c r="G283" i="17"/>
  <c r="G358" i="17"/>
  <c r="G132" i="17"/>
  <c r="G131" i="17" s="1"/>
  <c r="G258" i="17"/>
  <c r="G257" i="17" s="1"/>
  <c r="G305" i="17"/>
  <c r="G380" i="17"/>
  <c r="G605" i="17"/>
  <c r="G121" i="17"/>
  <c r="G120" i="17" s="1"/>
  <c r="G319" i="17"/>
  <c r="G464" i="17"/>
  <c r="G463" i="17" s="1"/>
  <c r="G590" i="17"/>
  <c r="G37" i="17"/>
  <c r="G295" i="17"/>
  <c r="G245" i="17"/>
  <c r="G241" i="17" s="1"/>
  <c r="G220" i="17"/>
  <c r="G219" i="17" s="1"/>
  <c r="G276" i="17"/>
  <c r="G266" i="17" s="1"/>
  <c r="G66" i="17"/>
  <c r="G250" i="17"/>
  <c r="G525" i="17"/>
  <c r="G546" i="17"/>
  <c r="G504" i="17"/>
  <c r="G503" i="17" s="1"/>
  <c r="G583" i="17"/>
  <c r="G174" i="17"/>
  <c r="G173" i="17" s="1"/>
  <c r="G514" i="17"/>
  <c r="R408" i="14"/>
  <c r="S408" i="14"/>
  <c r="R410" i="14"/>
  <c r="S410" i="14"/>
  <c r="R412" i="14"/>
  <c r="S412" i="14"/>
  <c r="G472" i="17" l="1"/>
  <c r="G51" i="17"/>
  <c r="G13" i="17"/>
  <c r="G357" i="17"/>
  <c r="G642" i="17"/>
  <c r="G236" i="17"/>
  <c r="G406" i="17"/>
  <c r="G405" i="17" s="1"/>
  <c r="G97" i="17"/>
  <c r="G545" i="17"/>
  <c r="G539" i="17" s="1"/>
  <c r="G172" i="17"/>
  <c r="G513" i="17"/>
  <c r="G502" i="17" s="1"/>
  <c r="F414" i="17"/>
  <c r="E413" i="17"/>
  <c r="H596" i="14"/>
  <c r="G595" i="14"/>
  <c r="G12" i="17" l="1"/>
  <c r="G265" i="17"/>
  <c r="H595" i="14"/>
  <c r="L596" i="14"/>
  <c r="L595" i="14" s="1"/>
  <c r="F413" i="17"/>
  <c r="H414" i="17"/>
  <c r="H413" i="17" s="1"/>
  <c r="G603" i="17" l="1"/>
  <c r="G643" i="17" s="1"/>
  <c r="H295" i="14"/>
  <c r="G294" i="14"/>
  <c r="G293" i="14" s="1"/>
  <c r="G292" i="14" s="1"/>
  <c r="G291" i="14" s="1"/>
  <c r="H294" i="14" l="1"/>
  <c r="L295" i="14"/>
  <c r="L294" i="14" s="1"/>
  <c r="L293" i="14" s="1"/>
  <c r="L292" i="14" s="1"/>
  <c r="L291" i="14" s="1"/>
  <c r="H525" i="14"/>
  <c r="G524" i="14"/>
  <c r="H527" i="14"/>
  <c r="G526" i="14"/>
  <c r="H413" i="14"/>
  <c r="G412" i="14"/>
  <c r="H411" i="14"/>
  <c r="G410" i="14"/>
  <c r="G523" i="14" l="1"/>
  <c r="G522" i="14" s="1"/>
  <c r="G521" i="14" s="1"/>
  <c r="G520" i="14" s="1"/>
  <c r="H524" i="14"/>
  <c r="L525" i="14"/>
  <c r="L524" i="14" s="1"/>
  <c r="H412" i="14"/>
  <c r="L413" i="14"/>
  <c r="L412" i="14" s="1"/>
  <c r="H410" i="14"/>
  <c r="L411" i="14"/>
  <c r="L410" i="14" s="1"/>
  <c r="H526" i="14"/>
  <c r="H523" i="14" s="1"/>
  <c r="L527" i="14"/>
  <c r="L526" i="14" s="1"/>
  <c r="H293" i="14"/>
  <c r="L523" i="14" l="1"/>
  <c r="L522" i="14" s="1"/>
  <c r="L521" i="14" s="1"/>
  <c r="L520" i="14" s="1"/>
  <c r="H522" i="14"/>
  <c r="H292" i="14"/>
  <c r="F481" i="17"/>
  <c r="E480" i="17"/>
  <c r="F479" i="17"/>
  <c r="E478" i="17"/>
  <c r="F483" i="17"/>
  <c r="H483" i="17" s="1"/>
  <c r="H482" i="17" s="1"/>
  <c r="H291" i="14" l="1"/>
  <c r="H521" i="14"/>
  <c r="F478" i="17"/>
  <c r="H479" i="17"/>
  <c r="H478" i="17" s="1"/>
  <c r="F480" i="17"/>
  <c r="H481" i="17"/>
  <c r="H480" i="17" s="1"/>
  <c r="F311" i="17"/>
  <c r="O310" i="17"/>
  <c r="N310" i="17"/>
  <c r="I310" i="17"/>
  <c r="E310" i="17"/>
  <c r="F309" i="17"/>
  <c r="O308" i="17"/>
  <c r="N308" i="17"/>
  <c r="I308" i="17"/>
  <c r="E308" i="17"/>
  <c r="F307" i="17"/>
  <c r="O306" i="17"/>
  <c r="N306" i="17"/>
  <c r="I306" i="17"/>
  <c r="E306" i="17"/>
  <c r="O301" i="17"/>
  <c r="P301" i="17" s="1"/>
  <c r="P300" i="17" s="1"/>
  <c r="P295" i="17" s="1"/>
  <c r="P266" i="17" s="1"/>
  <c r="E301" i="17"/>
  <c r="F301" i="17" s="1"/>
  <c r="N300" i="17"/>
  <c r="I300" i="17"/>
  <c r="F299" i="17"/>
  <c r="O298" i="17"/>
  <c r="E298" i="17"/>
  <c r="F297" i="17"/>
  <c r="O296" i="17"/>
  <c r="N296" i="17"/>
  <c r="I296" i="17"/>
  <c r="E296" i="17"/>
  <c r="F290" i="17"/>
  <c r="O289" i="17"/>
  <c r="N289" i="17"/>
  <c r="I289" i="17"/>
  <c r="E289" i="17"/>
  <c r="F288" i="17"/>
  <c r="O287" i="17"/>
  <c r="N287" i="17"/>
  <c r="I287" i="17"/>
  <c r="E287" i="17"/>
  <c r="S387" i="14"/>
  <c r="N387" i="14"/>
  <c r="G387" i="14"/>
  <c r="T385" i="14"/>
  <c r="S384" i="14"/>
  <c r="O385" i="14"/>
  <c r="N384" i="14"/>
  <c r="H385" i="14"/>
  <c r="G384" i="14"/>
  <c r="I283" i="17" l="1"/>
  <c r="N283" i="17"/>
  <c r="O283" i="17"/>
  <c r="R290" i="17"/>
  <c r="R289" i="17" s="1"/>
  <c r="R307" i="17"/>
  <c r="R306" i="17" s="1"/>
  <c r="R311" i="17"/>
  <c r="R310" i="17" s="1"/>
  <c r="R288" i="17"/>
  <c r="R287" i="17" s="1"/>
  <c r="R297" i="17"/>
  <c r="R296" i="17" s="1"/>
  <c r="R299" i="17"/>
  <c r="R298" i="17" s="1"/>
  <c r="R301" i="17"/>
  <c r="R300" i="17" s="1"/>
  <c r="R309" i="17"/>
  <c r="R308" i="17" s="1"/>
  <c r="O384" i="14"/>
  <c r="Q385" i="14"/>
  <c r="Q384" i="14" s="1"/>
  <c r="T384" i="14"/>
  <c r="V385" i="14"/>
  <c r="V384" i="14" s="1"/>
  <c r="H520" i="14"/>
  <c r="H384" i="14"/>
  <c r="L385" i="14"/>
  <c r="L384" i="14" s="1"/>
  <c r="F287" i="17"/>
  <c r="H288" i="17"/>
  <c r="H287" i="17" s="1"/>
  <c r="F300" i="17"/>
  <c r="H301" i="17"/>
  <c r="H300" i="17" s="1"/>
  <c r="F306" i="17"/>
  <c r="H307" i="17"/>
  <c r="H306" i="17" s="1"/>
  <c r="F308" i="17"/>
  <c r="H309" i="17"/>
  <c r="H308" i="17" s="1"/>
  <c r="F289" i="17"/>
  <c r="H290" i="17"/>
  <c r="H289" i="17" s="1"/>
  <c r="F296" i="17"/>
  <c r="H297" i="17"/>
  <c r="H296" i="17" s="1"/>
  <c r="F310" i="17"/>
  <c r="H311" i="17"/>
  <c r="H310" i="17" s="1"/>
  <c r="F298" i="17"/>
  <c r="H299" i="17"/>
  <c r="H298" i="17" s="1"/>
  <c r="I295" i="17"/>
  <c r="N295" i="17"/>
  <c r="E300" i="17"/>
  <c r="E295" i="17" s="1"/>
  <c r="O300" i="17"/>
  <c r="O295" i="17" s="1"/>
  <c r="R283" i="17" l="1"/>
  <c r="F295" i="17"/>
  <c r="R295" i="17"/>
  <c r="R305" i="17"/>
  <c r="H295" i="17"/>
  <c r="H305" i="17"/>
  <c r="F114" i="17"/>
  <c r="E113" i="17"/>
  <c r="F112" i="17"/>
  <c r="E111" i="17"/>
  <c r="E32" i="17"/>
  <c r="F32" i="17" s="1"/>
  <c r="G790" i="14"/>
  <c r="E30" i="17"/>
  <c r="F30" i="17" s="1"/>
  <c r="G788" i="14"/>
  <c r="G744" i="14"/>
  <c r="G742" i="14"/>
  <c r="O609" i="14"/>
  <c r="G606" i="14"/>
  <c r="M606" i="14"/>
  <c r="N606" i="14"/>
  <c r="R606" i="14"/>
  <c r="S606" i="14"/>
  <c r="T606" i="14"/>
  <c r="F606" i="14"/>
  <c r="F605" i="14" s="1"/>
  <c r="H608" i="14"/>
  <c r="F422" i="17"/>
  <c r="E420" i="17"/>
  <c r="E419" i="17" s="1"/>
  <c r="F418" i="17"/>
  <c r="E416" i="17"/>
  <c r="E415" i="17" s="1"/>
  <c r="F36" i="17"/>
  <c r="H36" i="17" s="1"/>
  <c r="H35" i="17" s="1"/>
  <c r="F35" i="17"/>
  <c r="E35" i="17"/>
  <c r="F34" i="17"/>
  <c r="E33" i="17"/>
  <c r="F346" i="17"/>
  <c r="E345" i="17"/>
  <c r="F344" i="17"/>
  <c r="F343" i="17" s="1"/>
  <c r="E343" i="17"/>
  <c r="F294" i="17"/>
  <c r="E293" i="17"/>
  <c r="F292" i="17"/>
  <c r="E291" i="17"/>
  <c r="H476" i="14"/>
  <c r="G475" i="14"/>
  <c r="H478" i="14"/>
  <c r="G477" i="14"/>
  <c r="O606" i="14" l="1"/>
  <c r="Q609" i="14"/>
  <c r="Q606" i="14" s="1"/>
  <c r="H475" i="14"/>
  <c r="L476" i="14"/>
  <c r="L475" i="14" s="1"/>
  <c r="H477" i="14"/>
  <c r="L478" i="14"/>
  <c r="L477" i="14" s="1"/>
  <c r="H606" i="14"/>
  <c r="L608" i="14"/>
  <c r="L606" i="14" s="1"/>
  <c r="F31" i="17"/>
  <c r="H32" i="17"/>
  <c r="H31" i="17" s="1"/>
  <c r="F291" i="17"/>
  <c r="H292" i="17"/>
  <c r="H291" i="17" s="1"/>
  <c r="F113" i="17"/>
  <c r="H114" i="17"/>
  <c r="H113" i="17" s="1"/>
  <c r="H344" i="17"/>
  <c r="H343" i="17" s="1"/>
  <c r="F33" i="17"/>
  <c r="H34" i="17"/>
  <c r="H33" i="17" s="1"/>
  <c r="F416" i="17"/>
  <c r="F415" i="17" s="1"/>
  <c r="H418" i="17"/>
  <c r="H416" i="17" s="1"/>
  <c r="H415" i="17" s="1"/>
  <c r="E31" i="17"/>
  <c r="F293" i="17"/>
  <c r="H294" i="17"/>
  <c r="H293" i="17" s="1"/>
  <c r="F29" i="17"/>
  <c r="H30" i="17"/>
  <c r="H29" i="17" s="1"/>
  <c r="F111" i="17"/>
  <c r="H112" i="17"/>
  <c r="H111" i="17" s="1"/>
  <c r="F345" i="17"/>
  <c r="H346" i="17"/>
  <c r="H345" i="17" s="1"/>
  <c r="F420" i="17"/>
  <c r="F419" i="17" s="1"/>
  <c r="H422" i="17"/>
  <c r="H420" i="17" s="1"/>
  <c r="H419" i="17" s="1"/>
  <c r="E29" i="17"/>
  <c r="G472" i="14"/>
  <c r="G471" i="14" s="1"/>
  <c r="G470" i="14" s="1"/>
  <c r="G469" i="14" s="1"/>
  <c r="H283" i="17" l="1"/>
  <c r="L472" i="14"/>
  <c r="L471" i="14" s="1"/>
  <c r="L470" i="14" s="1"/>
  <c r="L469" i="14" s="1"/>
  <c r="H472" i="14"/>
  <c r="D615" i="17"/>
  <c r="F615" i="17" s="1"/>
  <c r="H615" i="17" s="1"/>
  <c r="H614" i="17" s="1"/>
  <c r="I615" i="17"/>
  <c r="K615" i="17" s="1"/>
  <c r="N615" i="17"/>
  <c r="P615" i="17" l="1"/>
  <c r="P614" i="17" s="1"/>
  <c r="K614" i="17"/>
  <c r="M615" i="17"/>
  <c r="M614" i="17" s="1"/>
  <c r="H471" i="14"/>
  <c r="N423" i="14"/>
  <c r="N422" i="14" s="1"/>
  <c r="M423" i="14"/>
  <c r="M422" i="14" s="1"/>
  <c r="H427" i="14"/>
  <c r="G426" i="14"/>
  <c r="H425" i="14"/>
  <c r="G424" i="14"/>
  <c r="H380" i="14"/>
  <c r="G379" i="14"/>
  <c r="H378" i="14"/>
  <c r="G377" i="14"/>
  <c r="H600" i="14"/>
  <c r="G598" i="14"/>
  <c r="G597" i="14" s="1"/>
  <c r="H604" i="14"/>
  <c r="G602" i="14"/>
  <c r="G601" i="14" s="1"/>
  <c r="R615" i="17" l="1"/>
  <c r="R614" i="17" s="1"/>
  <c r="H602" i="14"/>
  <c r="L604" i="14"/>
  <c r="L602" i="14" s="1"/>
  <c r="L601" i="14" s="1"/>
  <c r="H424" i="14"/>
  <c r="L425" i="14"/>
  <c r="L424" i="14" s="1"/>
  <c r="H377" i="14"/>
  <c r="L378" i="14"/>
  <c r="L377" i="14" s="1"/>
  <c r="H598" i="14"/>
  <c r="L600" i="14"/>
  <c r="L598" i="14" s="1"/>
  <c r="L597" i="14" s="1"/>
  <c r="H426" i="14"/>
  <c r="L427" i="14"/>
  <c r="L426" i="14" s="1"/>
  <c r="H379" i="14"/>
  <c r="L380" i="14"/>
  <c r="L379" i="14" s="1"/>
  <c r="H470" i="14"/>
  <c r="G423" i="14"/>
  <c r="G422" i="14" s="1"/>
  <c r="H945" i="14"/>
  <c r="G944" i="14"/>
  <c r="H943" i="14"/>
  <c r="G942" i="14"/>
  <c r="H469" i="14" l="1"/>
  <c r="L423" i="14"/>
  <c r="L422" i="14" s="1"/>
  <c r="L418" i="14" s="1"/>
  <c r="H944" i="14"/>
  <c r="L945" i="14"/>
  <c r="L944" i="14" s="1"/>
  <c r="H423" i="14"/>
  <c r="H942" i="14"/>
  <c r="L943" i="14"/>
  <c r="L942" i="14" s="1"/>
  <c r="H597" i="14"/>
  <c r="H601" i="14"/>
  <c r="G714" i="14"/>
  <c r="G712" i="14"/>
  <c r="H422" i="14" l="1"/>
  <c r="H714" i="14"/>
  <c r="H712" i="14"/>
  <c r="H790" i="14"/>
  <c r="G789" i="14"/>
  <c r="H788" i="14"/>
  <c r="G787" i="14"/>
  <c r="H744" i="14"/>
  <c r="G743" i="14"/>
  <c r="H742" i="14"/>
  <c r="G741" i="14"/>
  <c r="G713" i="14"/>
  <c r="G711" i="14"/>
  <c r="H789" i="14" l="1"/>
  <c r="L790" i="14"/>
  <c r="L789" i="14" s="1"/>
  <c r="H787" i="14"/>
  <c r="L788" i="14"/>
  <c r="L787" i="14" s="1"/>
  <c r="H743" i="14"/>
  <c r="L744" i="14"/>
  <c r="L743" i="14" s="1"/>
  <c r="H711" i="14"/>
  <c r="L712" i="14"/>
  <c r="L711" i="14" s="1"/>
  <c r="H741" i="14"/>
  <c r="H740" i="14" s="1"/>
  <c r="L742" i="14"/>
  <c r="L741" i="14" s="1"/>
  <c r="H713" i="14"/>
  <c r="L714" i="14"/>
  <c r="L713" i="14" s="1"/>
  <c r="G786" i="14"/>
  <c r="G785" i="14" s="1"/>
  <c r="G740" i="14"/>
  <c r="G739" i="14" s="1"/>
  <c r="L786" i="14" l="1"/>
  <c r="L785" i="14" s="1"/>
  <c r="L740" i="14"/>
  <c r="L739" i="14" s="1"/>
  <c r="H786" i="14"/>
  <c r="H785" i="14" s="1"/>
  <c r="E637" i="17"/>
  <c r="E635" i="17"/>
  <c r="E633" i="17"/>
  <c r="E631" i="17"/>
  <c r="F632" i="17"/>
  <c r="F634" i="17"/>
  <c r="F404" i="17"/>
  <c r="E403" i="17"/>
  <c r="E400" i="17" s="1"/>
  <c r="O548" i="14"/>
  <c r="N547" i="14"/>
  <c r="H548" i="14"/>
  <c r="G547" i="14"/>
  <c r="O547" i="14" l="1"/>
  <c r="O546" i="14" s="1"/>
  <c r="O545" i="14" s="1"/>
  <c r="O544" i="14" s="1"/>
  <c r="Q548" i="14"/>
  <c r="Q547" i="14" s="1"/>
  <c r="Q546" i="14" s="1"/>
  <c r="Q545" i="14" s="1"/>
  <c r="Q544" i="14" s="1"/>
  <c r="Q543" i="14" s="1"/>
  <c r="H547" i="14"/>
  <c r="H546" i="14" s="1"/>
  <c r="L548" i="14"/>
  <c r="L547" i="14" s="1"/>
  <c r="L546" i="14" s="1"/>
  <c r="L545" i="14" s="1"/>
  <c r="L544" i="14" s="1"/>
  <c r="H739" i="14"/>
  <c r="F403" i="17"/>
  <c r="H404" i="17"/>
  <c r="H403" i="17" s="1"/>
  <c r="F633" i="17"/>
  <c r="H634" i="17"/>
  <c r="H633" i="17" s="1"/>
  <c r="F631" i="17"/>
  <c r="H632" i="17"/>
  <c r="H631" i="17" s="1"/>
  <c r="G546" i="14"/>
  <c r="G545" i="14" s="1"/>
  <c r="G544" i="14" s="1"/>
  <c r="N546" i="14"/>
  <c r="N545" i="14" s="1"/>
  <c r="N544" i="14" s="1"/>
  <c r="O618" i="17"/>
  <c r="T45" i="14"/>
  <c r="S44" i="14"/>
  <c r="O45" i="14"/>
  <c r="N44" i="14"/>
  <c r="F275" i="17"/>
  <c r="O274" i="17"/>
  <c r="N274" i="17"/>
  <c r="I274" i="17"/>
  <c r="E274" i="17"/>
  <c r="D274" i="17"/>
  <c r="F273" i="17"/>
  <c r="O272" i="17"/>
  <c r="N272" i="17"/>
  <c r="I272" i="17"/>
  <c r="E272" i="17"/>
  <c r="D272" i="17"/>
  <c r="T239" i="14"/>
  <c r="S238" i="14"/>
  <c r="O239" i="14"/>
  <c r="N238" i="14"/>
  <c r="H239" i="14"/>
  <c r="G238" i="14"/>
  <c r="E428" i="17"/>
  <c r="N428" i="17"/>
  <c r="O428" i="17"/>
  <c r="D428" i="17"/>
  <c r="F430" i="17"/>
  <c r="R275" i="17" l="1"/>
  <c r="R274" i="17" s="1"/>
  <c r="R273" i="17"/>
  <c r="R272" i="17" s="1"/>
  <c r="R619" i="17"/>
  <c r="R618" i="17" s="1"/>
  <c r="T238" i="14"/>
  <c r="V239" i="14"/>
  <c r="V238" i="14" s="1"/>
  <c r="O44" i="14"/>
  <c r="Q45" i="14"/>
  <c r="Q44" i="14" s="1"/>
  <c r="O238" i="14"/>
  <c r="Q239" i="14"/>
  <c r="Q238" i="14" s="1"/>
  <c r="T44" i="14"/>
  <c r="V45" i="14"/>
  <c r="V44" i="14" s="1"/>
  <c r="H545" i="14"/>
  <c r="H238" i="14"/>
  <c r="L239" i="14"/>
  <c r="L238" i="14" s="1"/>
  <c r="F272" i="17"/>
  <c r="H273" i="17"/>
  <c r="H272" i="17" s="1"/>
  <c r="F428" i="17"/>
  <c r="H430" i="17"/>
  <c r="H428" i="17" s="1"/>
  <c r="H427" i="17" s="1"/>
  <c r="F274" i="17"/>
  <c r="H275" i="17"/>
  <c r="H274" i="17" s="1"/>
  <c r="F441" i="17"/>
  <c r="E440" i="17"/>
  <c r="H882" i="14"/>
  <c r="G881" i="14"/>
  <c r="G880" i="14" s="1"/>
  <c r="G879" i="14" s="1"/>
  <c r="G878" i="14" s="1"/>
  <c r="G872" i="14" s="1"/>
  <c r="H881" i="14" l="1"/>
  <c r="L882" i="14"/>
  <c r="L881" i="14" s="1"/>
  <c r="H544" i="14"/>
  <c r="F440" i="17"/>
  <c r="H441" i="17"/>
  <c r="H440" i="17" s="1"/>
  <c r="G1078" i="14"/>
  <c r="G890" i="14"/>
  <c r="R87" i="17"/>
  <c r="R86" i="17" s="1"/>
  <c r="F87" i="17"/>
  <c r="H87" i="17" s="1"/>
  <c r="H86" i="17" s="1"/>
  <c r="L880" i="14" l="1"/>
  <c r="L879" i="14" s="1"/>
  <c r="L878" i="14" s="1"/>
  <c r="L872" i="14" s="1"/>
  <c r="H880" i="14"/>
  <c r="O637" i="17"/>
  <c r="O635" i="17"/>
  <c r="R634" i="17"/>
  <c r="R633" i="17" s="1"/>
  <c r="O633" i="17"/>
  <c r="O631" i="17"/>
  <c r="O629" i="17"/>
  <c r="O627" i="17"/>
  <c r="R626" i="17"/>
  <c r="R625" i="17" s="1"/>
  <c r="O625" i="17"/>
  <c r="O623" i="17"/>
  <c r="O616" i="17"/>
  <c r="O614" i="17"/>
  <c r="R613" i="17"/>
  <c r="O610" i="17"/>
  <c r="O608" i="17"/>
  <c r="O606" i="17"/>
  <c r="O601" i="17"/>
  <c r="O599" i="17"/>
  <c r="O597" i="17"/>
  <c r="O595" i="17"/>
  <c r="R594" i="17"/>
  <c r="R592" i="17"/>
  <c r="O591" i="17"/>
  <c r="O588" i="17"/>
  <c r="R587" i="17"/>
  <c r="R586" i="17"/>
  <c r="R585" i="17"/>
  <c r="O584" i="17"/>
  <c r="R582" i="17"/>
  <c r="R581" i="17"/>
  <c r="O580" i="17"/>
  <c r="O578" i="17"/>
  <c r="O576" i="17"/>
  <c r="O574" i="17"/>
  <c r="R573" i="17"/>
  <c r="O571" i="17"/>
  <c r="R570" i="17"/>
  <c r="R569" i="17"/>
  <c r="O568" i="17"/>
  <c r="O566" i="17"/>
  <c r="O564" i="17"/>
  <c r="O562" i="17"/>
  <c r="O560" i="17"/>
  <c r="O558" i="17"/>
  <c r="O556" i="17"/>
  <c r="O554" i="17"/>
  <c r="O552" i="17"/>
  <c r="R551" i="17"/>
  <c r="R549" i="17"/>
  <c r="R544" i="17"/>
  <c r="O542" i="17"/>
  <c r="O541" i="17" s="1"/>
  <c r="O540" i="17" s="1"/>
  <c r="O537" i="17"/>
  <c r="O536" i="17" s="1"/>
  <c r="O535" i="17" s="1"/>
  <c r="O533" i="17"/>
  <c r="O530" i="17"/>
  <c r="O528" i="17"/>
  <c r="O526" i="17"/>
  <c r="O523" i="17"/>
  <c r="O521" i="17"/>
  <c r="O519" i="17"/>
  <c r="O517" i="17"/>
  <c r="O515" i="17"/>
  <c r="O511" i="17"/>
  <c r="O509" i="17"/>
  <c r="O507" i="17"/>
  <c r="O505" i="17"/>
  <c r="O500" i="17"/>
  <c r="O499" i="17" s="1"/>
  <c r="O498" i="17" s="1"/>
  <c r="O496" i="17"/>
  <c r="O495" i="17" s="1"/>
  <c r="O494" i="17" s="1"/>
  <c r="O492" i="17"/>
  <c r="O490" i="17"/>
  <c r="O486" i="17"/>
  <c r="O482" i="17"/>
  <c r="O480" i="17"/>
  <c r="O478" i="17"/>
  <c r="R477" i="17"/>
  <c r="R476" i="17"/>
  <c r="O475" i="17"/>
  <c r="O470" i="17"/>
  <c r="O468" i="17"/>
  <c r="R467" i="17"/>
  <c r="R466" i="17"/>
  <c r="O465" i="17"/>
  <c r="O459" i="17"/>
  <c r="O457" i="17"/>
  <c r="O447" i="17"/>
  <c r="O445" i="17"/>
  <c r="O438" i="17"/>
  <c r="R437" i="17"/>
  <c r="R436" i="17"/>
  <c r="R435" i="17"/>
  <c r="O434" i="17"/>
  <c r="O433" i="17" s="1"/>
  <c r="O427" i="17"/>
  <c r="O423" i="17"/>
  <c r="R412" i="17"/>
  <c r="R411" i="17"/>
  <c r="O410" i="17"/>
  <c r="R402" i="17"/>
  <c r="R401" i="17"/>
  <c r="R400" i="17" s="1"/>
  <c r="R399" i="17" s="1"/>
  <c r="O395" i="17"/>
  <c r="R394" i="17"/>
  <c r="R393" i="17"/>
  <c r="R392" i="17"/>
  <c r="O391" i="17"/>
  <c r="O390" i="17" s="1"/>
  <c r="O387" i="17"/>
  <c r="O386" i="17" s="1"/>
  <c r="O385" i="17" s="1"/>
  <c r="O383" i="17"/>
  <c r="O381" i="17"/>
  <c r="O378" i="17"/>
  <c r="O376" i="17"/>
  <c r="O374" i="17"/>
  <c r="O370" i="17"/>
  <c r="R369" i="17"/>
  <c r="R365" i="17"/>
  <c r="O363" i="17"/>
  <c r="R361" i="17"/>
  <c r="O341" i="17"/>
  <c r="O339" i="17"/>
  <c r="O335" i="17"/>
  <c r="O334" i="17" s="1"/>
  <c r="R323" i="17"/>
  <c r="R321" i="17" s="1"/>
  <c r="O321" i="17"/>
  <c r="O281" i="17"/>
  <c r="O279" i="17"/>
  <c r="O277" i="17"/>
  <c r="O270" i="17"/>
  <c r="O268" i="17"/>
  <c r="O263" i="17"/>
  <c r="R262" i="17"/>
  <c r="R261" i="17"/>
  <c r="R260" i="17"/>
  <c r="O259" i="17"/>
  <c r="O258" i="17" s="1"/>
  <c r="O257" i="17" s="1"/>
  <c r="O255" i="17"/>
  <c r="O254" i="17" s="1"/>
  <c r="O252" i="17"/>
  <c r="O251" i="17" s="1"/>
  <c r="O248" i="17"/>
  <c r="O246" i="17"/>
  <c r="O243" i="17"/>
  <c r="O242" i="17" s="1"/>
  <c r="O239" i="17"/>
  <c r="O238" i="17" s="1"/>
  <c r="O237" i="17" s="1"/>
  <c r="O232" i="17"/>
  <c r="O231" i="17" s="1"/>
  <c r="O230" i="17" s="1"/>
  <c r="O228" i="17"/>
  <c r="O227" i="17" s="1"/>
  <c r="O225" i="17"/>
  <c r="O223" i="17"/>
  <c r="O221" i="17"/>
  <c r="O217" i="17"/>
  <c r="O215" i="17"/>
  <c r="R209" i="17"/>
  <c r="O208" i="17"/>
  <c r="O205" i="17"/>
  <c r="O204" i="17" s="1"/>
  <c r="O201" i="17"/>
  <c r="O200" i="17" s="1"/>
  <c r="O195" i="17"/>
  <c r="O194" i="17" s="1"/>
  <c r="R193" i="17"/>
  <c r="O191" i="17"/>
  <c r="O190" i="17" s="1"/>
  <c r="O188" i="17"/>
  <c r="O186" i="17"/>
  <c r="O184" i="17"/>
  <c r="O182" i="17"/>
  <c r="O180" i="17"/>
  <c r="O175" i="17"/>
  <c r="O164" i="17"/>
  <c r="O162" i="17"/>
  <c r="O160" i="17"/>
  <c r="O158" i="17"/>
  <c r="O156" i="17"/>
  <c r="O154" i="17"/>
  <c r="O152" i="17"/>
  <c r="O150" i="17"/>
  <c r="R149" i="17"/>
  <c r="R148" i="17"/>
  <c r="R147" i="17"/>
  <c r="O146" i="17"/>
  <c r="O139" i="17"/>
  <c r="O138" i="17" s="1"/>
  <c r="O137" i="17" s="1"/>
  <c r="O135" i="17"/>
  <c r="O133" i="17"/>
  <c r="O126" i="17"/>
  <c r="R125" i="17"/>
  <c r="R124" i="17"/>
  <c r="R123" i="17"/>
  <c r="O122" i="17"/>
  <c r="O121" i="17" s="1"/>
  <c r="O120" i="17" s="1"/>
  <c r="O115" i="17"/>
  <c r="O109" i="17"/>
  <c r="R108" i="17"/>
  <c r="R107" i="17" s="1"/>
  <c r="O107" i="17"/>
  <c r="O100" i="17"/>
  <c r="O90" i="17"/>
  <c r="O88" i="17"/>
  <c r="O86" i="17"/>
  <c r="O84" i="17"/>
  <c r="R83" i="17"/>
  <c r="R82" i="17"/>
  <c r="R81" i="17"/>
  <c r="R80" i="17"/>
  <c r="R79" i="17"/>
  <c r="O78" i="17"/>
  <c r="R77" i="17"/>
  <c r="R76" i="17"/>
  <c r="R75" i="17"/>
  <c r="R74" i="17"/>
  <c r="O73" i="17"/>
  <c r="O71" i="17"/>
  <c r="O69" i="17"/>
  <c r="O67" i="17"/>
  <c r="O62" i="17"/>
  <c r="O60" i="17"/>
  <c r="O58" i="17"/>
  <c r="O56" i="17"/>
  <c r="R55" i="17"/>
  <c r="R54" i="17"/>
  <c r="O53" i="17"/>
  <c r="O44" i="17"/>
  <c r="O42" i="17"/>
  <c r="R41" i="17"/>
  <c r="R40" i="17"/>
  <c r="R39" i="17"/>
  <c r="O38" i="17"/>
  <c r="O27" i="17"/>
  <c r="O17" i="17"/>
  <c r="O15" i="17"/>
  <c r="O14" i="17" s="1"/>
  <c r="F626" i="17"/>
  <c r="F619" i="17"/>
  <c r="F614" i="17"/>
  <c r="F613" i="17"/>
  <c r="H613" i="17" s="1"/>
  <c r="F609" i="17"/>
  <c r="F607" i="17"/>
  <c r="F602" i="17"/>
  <c r="H602" i="17" s="1"/>
  <c r="H601" i="17" s="1"/>
  <c r="F600" i="17"/>
  <c r="F594" i="17"/>
  <c r="H594" i="17" s="1"/>
  <c r="F592" i="17"/>
  <c r="H592" i="17" s="1"/>
  <c r="F589" i="17"/>
  <c r="F587" i="17"/>
  <c r="H587" i="17" s="1"/>
  <c r="F586" i="17"/>
  <c r="H586" i="17" s="1"/>
  <c r="F585" i="17"/>
  <c r="H585" i="17" s="1"/>
  <c r="F582" i="17"/>
  <c r="H582" i="17" s="1"/>
  <c r="F581" i="17"/>
  <c r="H581" i="17" s="1"/>
  <c r="F579" i="17"/>
  <c r="F575" i="17"/>
  <c r="F573" i="17"/>
  <c r="H573" i="17" s="1"/>
  <c r="F572" i="17"/>
  <c r="H572" i="17" s="1"/>
  <c r="F570" i="17"/>
  <c r="H570" i="17" s="1"/>
  <c r="F569" i="17"/>
  <c r="F567" i="17"/>
  <c r="H567" i="17" s="1"/>
  <c r="H566" i="17" s="1"/>
  <c r="F565" i="17"/>
  <c r="F563" i="17"/>
  <c r="F561" i="17"/>
  <c r="F559" i="17"/>
  <c r="F557" i="17"/>
  <c r="F555" i="17"/>
  <c r="F553" i="17"/>
  <c r="F551" i="17"/>
  <c r="H551" i="17" s="1"/>
  <c r="F549" i="17"/>
  <c r="H549" i="17" s="1"/>
  <c r="F548" i="17"/>
  <c r="H548" i="17" s="1"/>
  <c r="F544" i="17"/>
  <c r="F543" i="17"/>
  <c r="H543" i="17" s="1"/>
  <c r="F538" i="17"/>
  <c r="F532" i="17"/>
  <c r="H532" i="17" s="1"/>
  <c r="F531" i="17"/>
  <c r="H531" i="17" s="1"/>
  <c r="F529" i="17"/>
  <c r="H529" i="17" s="1"/>
  <c r="H528" i="17" s="1"/>
  <c r="F527" i="17"/>
  <c r="F524" i="17"/>
  <c r="F522" i="17"/>
  <c r="F520" i="17"/>
  <c r="H520" i="17" s="1"/>
  <c r="H519" i="17" s="1"/>
  <c r="F518" i="17"/>
  <c r="F516" i="17"/>
  <c r="F512" i="17"/>
  <c r="F510" i="17"/>
  <c r="F508" i="17"/>
  <c r="F506" i="17"/>
  <c r="F501" i="17"/>
  <c r="F497" i="17"/>
  <c r="F493" i="17"/>
  <c r="F491" i="17"/>
  <c r="F482" i="17"/>
  <c r="F477" i="17"/>
  <c r="H477" i="17" s="1"/>
  <c r="F476" i="17"/>
  <c r="H476" i="17" s="1"/>
  <c r="F471" i="17"/>
  <c r="F467" i="17"/>
  <c r="H467" i="17" s="1"/>
  <c r="F466" i="17"/>
  <c r="H466" i="17" s="1"/>
  <c r="F460" i="17"/>
  <c r="F458" i="17"/>
  <c r="F448" i="17"/>
  <c r="F446" i="17"/>
  <c r="F439" i="17"/>
  <c r="F437" i="17"/>
  <c r="H437" i="17" s="1"/>
  <c r="F436" i="17"/>
  <c r="H436" i="17" s="1"/>
  <c r="F435" i="17"/>
  <c r="H435" i="17" s="1"/>
  <c r="F412" i="17"/>
  <c r="H412" i="17" s="1"/>
  <c r="F411" i="17"/>
  <c r="H411" i="17" s="1"/>
  <c r="F401" i="17"/>
  <c r="F394" i="17"/>
  <c r="H394" i="17" s="1"/>
  <c r="F393" i="17"/>
  <c r="H393" i="17" s="1"/>
  <c r="F392" i="17"/>
  <c r="H392" i="17" s="1"/>
  <c r="F388" i="17"/>
  <c r="F384" i="17"/>
  <c r="F382" i="17"/>
  <c r="F379" i="17"/>
  <c r="F377" i="17"/>
  <c r="H377" i="17" s="1"/>
  <c r="H376" i="17" s="1"/>
  <c r="F375" i="17"/>
  <c r="F371" i="17"/>
  <c r="F369" i="17"/>
  <c r="H369" i="17" s="1"/>
  <c r="F367" i="17"/>
  <c r="H367" i="17" s="1"/>
  <c r="F362" i="17"/>
  <c r="H362" i="17" s="1"/>
  <c r="F356" i="17"/>
  <c r="F342" i="17"/>
  <c r="F340" i="17"/>
  <c r="F336" i="17"/>
  <c r="F326" i="17"/>
  <c r="F323" i="17"/>
  <c r="H323" i="17" s="1"/>
  <c r="F322" i="17"/>
  <c r="H322" i="17" s="1"/>
  <c r="F283" i="17"/>
  <c r="F282" i="17"/>
  <c r="F280" i="17"/>
  <c r="F278" i="17"/>
  <c r="F271" i="17"/>
  <c r="F269" i="17"/>
  <c r="F264" i="17"/>
  <c r="F262" i="17"/>
  <c r="H262" i="17" s="1"/>
  <c r="F261" i="17"/>
  <c r="H261" i="17" s="1"/>
  <c r="F260" i="17"/>
  <c r="H260" i="17" s="1"/>
  <c r="F256" i="17"/>
  <c r="H256" i="17" s="1"/>
  <c r="H255" i="17" s="1"/>
  <c r="H254" i="17" s="1"/>
  <c r="F253" i="17"/>
  <c r="F247" i="17"/>
  <c r="F244" i="17"/>
  <c r="H244" i="17" s="1"/>
  <c r="H243" i="17" s="1"/>
  <c r="H242" i="17" s="1"/>
  <c r="F240" i="17"/>
  <c r="F229" i="17"/>
  <c r="F226" i="17"/>
  <c r="F224" i="17"/>
  <c r="F222" i="17"/>
  <c r="F218" i="17"/>
  <c r="F216" i="17"/>
  <c r="F209" i="17"/>
  <c r="H209" i="17" s="1"/>
  <c r="F206" i="17"/>
  <c r="F202" i="17"/>
  <c r="F193" i="17"/>
  <c r="H193" i="17" s="1"/>
  <c r="F189" i="17"/>
  <c r="F187" i="17"/>
  <c r="F185" i="17"/>
  <c r="F183" i="17"/>
  <c r="F181" i="17"/>
  <c r="F176" i="17"/>
  <c r="F165" i="17"/>
  <c r="F163" i="17"/>
  <c r="F161" i="17"/>
  <c r="F159" i="17"/>
  <c r="F157" i="17"/>
  <c r="F155" i="17"/>
  <c r="F153" i="17"/>
  <c r="H153" i="17" s="1"/>
  <c r="H152" i="17" s="1"/>
  <c r="F151" i="17"/>
  <c r="F149" i="17"/>
  <c r="H149" i="17" s="1"/>
  <c r="F148" i="17"/>
  <c r="H148" i="17" s="1"/>
  <c r="F147" i="17"/>
  <c r="H147" i="17" s="1"/>
  <c r="F140" i="17"/>
  <c r="H140" i="17" s="1"/>
  <c r="H139" i="17" s="1"/>
  <c r="H138" i="17" s="1"/>
  <c r="H137" i="17" s="1"/>
  <c r="F136" i="17"/>
  <c r="F134" i="17"/>
  <c r="F127" i="17"/>
  <c r="H127" i="17" s="1"/>
  <c r="H126" i="17" s="1"/>
  <c r="F125" i="17"/>
  <c r="H125" i="17" s="1"/>
  <c r="F124" i="17"/>
  <c r="H124" i="17" s="1"/>
  <c r="F123" i="17"/>
  <c r="H123" i="17" s="1"/>
  <c r="F116" i="17"/>
  <c r="F110" i="17"/>
  <c r="F108" i="17"/>
  <c r="F105" i="17"/>
  <c r="F101" i="17"/>
  <c r="H101" i="17" s="1"/>
  <c r="H100" i="17" s="1"/>
  <c r="F91" i="17"/>
  <c r="F89" i="17"/>
  <c r="F86" i="17"/>
  <c r="F85" i="17"/>
  <c r="H85" i="17" s="1"/>
  <c r="H84" i="17" s="1"/>
  <c r="F83" i="17"/>
  <c r="H83" i="17" s="1"/>
  <c r="F81" i="17"/>
  <c r="H81" i="17" s="1"/>
  <c r="F77" i="17"/>
  <c r="H77" i="17" s="1"/>
  <c r="F76" i="17"/>
  <c r="H76" i="17" s="1"/>
  <c r="F75" i="17"/>
  <c r="H75" i="17" s="1"/>
  <c r="F74" i="17"/>
  <c r="H74" i="17" s="1"/>
  <c r="F72" i="17"/>
  <c r="F70" i="17"/>
  <c r="F63" i="17"/>
  <c r="H63" i="17" s="1"/>
  <c r="H62" i="17" s="1"/>
  <c r="F61" i="17"/>
  <c r="F59" i="17"/>
  <c r="F57" i="17"/>
  <c r="F55" i="17"/>
  <c r="H55" i="17" s="1"/>
  <c r="F54" i="17"/>
  <c r="H54" i="17" s="1"/>
  <c r="F45" i="17"/>
  <c r="F43" i="17"/>
  <c r="F41" i="17"/>
  <c r="H41" i="17" s="1"/>
  <c r="F40" i="17"/>
  <c r="H40" i="17" s="1"/>
  <c r="F39" i="17"/>
  <c r="H39" i="17" s="1"/>
  <c r="F28" i="17"/>
  <c r="H28" i="17" s="1"/>
  <c r="H27" i="17" s="1"/>
  <c r="F18" i="17"/>
  <c r="F16" i="17"/>
  <c r="E629" i="17"/>
  <c r="E627" i="17"/>
  <c r="E625" i="17"/>
  <c r="E623" i="17"/>
  <c r="E618" i="17"/>
  <c r="E616" i="17"/>
  <c r="E614" i="17"/>
  <c r="E610" i="17"/>
  <c r="E608" i="17"/>
  <c r="E606" i="17"/>
  <c r="F601" i="17"/>
  <c r="E601" i="17"/>
  <c r="E599" i="17"/>
  <c r="E597" i="17"/>
  <c r="E595" i="17"/>
  <c r="E591" i="17"/>
  <c r="E588" i="17"/>
  <c r="E584" i="17"/>
  <c r="E580" i="17"/>
  <c r="E578" i="17"/>
  <c r="E576" i="17"/>
  <c r="E574" i="17"/>
  <c r="E571" i="17"/>
  <c r="E568" i="17"/>
  <c r="F566" i="17"/>
  <c r="E566" i="17"/>
  <c r="E564" i="17"/>
  <c r="E562" i="17"/>
  <c r="E560" i="17"/>
  <c r="E558" i="17"/>
  <c r="E556" i="17"/>
  <c r="E554" i="17"/>
  <c r="E552" i="17"/>
  <c r="E547" i="17"/>
  <c r="E542" i="17"/>
  <c r="E541" i="17" s="1"/>
  <c r="E540" i="17" s="1"/>
  <c r="E537" i="17"/>
  <c r="E536" i="17" s="1"/>
  <c r="E535" i="17" s="1"/>
  <c r="E533" i="17"/>
  <c r="E530" i="17"/>
  <c r="F528" i="17"/>
  <c r="E528" i="17"/>
  <c r="E526" i="17"/>
  <c r="E523" i="17"/>
  <c r="E521" i="17"/>
  <c r="F519" i="17"/>
  <c r="E519" i="17"/>
  <c r="E517" i="17"/>
  <c r="E515" i="17"/>
  <c r="E511" i="17"/>
  <c r="E509" i="17"/>
  <c r="E507" i="17"/>
  <c r="E505" i="17"/>
  <c r="E500" i="17"/>
  <c r="E499" i="17" s="1"/>
  <c r="E498" i="17" s="1"/>
  <c r="E496" i="17"/>
  <c r="E495" i="17" s="1"/>
  <c r="E494" i="17" s="1"/>
  <c r="E492" i="17"/>
  <c r="E490" i="17"/>
  <c r="E486" i="17"/>
  <c r="E482" i="17"/>
  <c r="E475" i="17"/>
  <c r="E470" i="17"/>
  <c r="E468" i="17"/>
  <c r="E465" i="17"/>
  <c r="E459" i="17"/>
  <c r="E457" i="17"/>
  <c r="E447" i="17"/>
  <c r="E445" i="17"/>
  <c r="E438" i="17"/>
  <c r="E434" i="17"/>
  <c r="E427" i="17"/>
  <c r="E423" i="17"/>
  <c r="E410" i="17"/>
  <c r="E399" i="17"/>
  <c r="E395" i="17"/>
  <c r="E391" i="17"/>
  <c r="E387" i="17"/>
  <c r="E386" i="17" s="1"/>
  <c r="E385" i="17" s="1"/>
  <c r="E383" i="17"/>
  <c r="E381" i="17"/>
  <c r="E378" i="17"/>
  <c r="E376" i="17"/>
  <c r="E374" i="17"/>
  <c r="E370" i="17"/>
  <c r="E366" i="17"/>
  <c r="E363" i="17"/>
  <c r="E359" i="17"/>
  <c r="E354" i="17"/>
  <c r="E341" i="17"/>
  <c r="E339" i="17"/>
  <c r="E335" i="17"/>
  <c r="E334" i="17" s="1"/>
  <c r="E328" i="17"/>
  <c r="E327" i="17" s="1"/>
  <c r="E324" i="17"/>
  <c r="E321" i="17"/>
  <c r="E283" i="17"/>
  <c r="E281" i="17"/>
  <c r="E279" i="17"/>
  <c r="E277" i="17"/>
  <c r="E270" i="17"/>
  <c r="E268" i="17"/>
  <c r="E263" i="17"/>
  <c r="E259" i="17"/>
  <c r="F255" i="17"/>
  <c r="F254" i="17" s="1"/>
  <c r="E255" i="17"/>
  <c r="E254" i="17" s="1"/>
  <c r="E252" i="17"/>
  <c r="E251" i="17" s="1"/>
  <c r="E248" i="17"/>
  <c r="E246" i="17"/>
  <c r="E243" i="17"/>
  <c r="E242" i="17" s="1"/>
  <c r="E239" i="17"/>
  <c r="E238" i="17" s="1"/>
  <c r="E237" i="17" s="1"/>
  <c r="E232" i="17"/>
  <c r="E231" i="17" s="1"/>
  <c r="E230" i="17" s="1"/>
  <c r="E228" i="17"/>
  <c r="E227" i="17" s="1"/>
  <c r="E225" i="17"/>
  <c r="E223" i="17"/>
  <c r="E221" i="17"/>
  <c r="E217" i="17"/>
  <c r="E215" i="17"/>
  <c r="E208" i="17"/>
  <c r="E205" i="17"/>
  <c r="E204" i="17" s="1"/>
  <c r="E201" i="17"/>
  <c r="E200" i="17" s="1"/>
  <c r="E195" i="17"/>
  <c r="E194" i="17" s="1"/>
  <c r="E191" i="17"/>
  <c r="E190" i="17" s="1"/>
  <c r="E188" i="17"/>
  <c r="E186" i="17"/>
  <c r="E184" i="17"/>
  <c r="E182" i="17"/>
  <c r="E180" i="17"/>
  <c r="E177" i="17"/>
  <c r="E175" i="17"/>
  <c r="E164" i="17"/>
  <c r="E162" i="17"/>
  <c r="E160" i="17"/>
  <c r="E158" i="17"/>
  <c r="E156" i="17"/>
  <c r="E154" i="17"/>
  <c r="E152" i="17"/>
  <c r="E150" i="17"/>
  <c r="E146" i="17"/>
  <c r="E139" i="17"/>
  <c r="E138" i="17" s="1"/>
  <c r="E137" i="17" s="1"/>
  <c r="E135" i="17"/>
  <c r="E133" i="17"/>
  <c r="E126" i="17"/>
  <c r="E122" i="17"/>
  <c r="E115" i="17"/>
  <c r="E109" i="17"/>
  <c r="E107" i="17"/>
  <c r="E104" i="17"/>
  <c r="E100" i="17"/>
  <c r="E90" i="17"/>
  <c r="E88" i="17"/>
  <c r="E86" i="17"/>
  <c r="E84" i="17"/>
  <c r="E78" i="17"/>
  <c r="E73" i="17"/>
  <c r="E71" i="17"/>
  <c r="E69" i="17"/>
  <c r="E67" i="17"/>
  <c r="E62" i="17"/>
  <c r="E60" i="17"/>
  <c r="E58" i="17"/>
  <c r="E56" i="17"/>
  <c r="E53" i="17"/>
  <c r="E44" i="17"/>
  <c r="E42" i="17"/>
  <c r="E38" i="17"/>
  <c r="E27" i="17"/>
  <c r="E17" i="17"/>
  <c r="E15" i="17"/>
  <c r="T1169" i="14"/>
  <c r="S1168" i="14"/>
  <c r="S1167" i="14" s="1"/>
  <c r="S1166" i="14" s="1"/>
  <c r="T1165" i="14"/>
  <c r="S1164" i="14"/>
  <c r="S1163" i="14" s="1"/>
  <c r="S1162" i="14" s="1"/>
  <c r="T1158" i="14"/>
  <c r="S1157" i="14"/>
  <c r="S1155" i="14"/>
  <c r="T1153" i="14"/>
  <c r="V1153" i="14" s="1"/>
  <c r="T1152" i="14"/>
  <c r="V1152" i="14" s="1"/>
  <c r="T1151" i="14"/>
  <c r="V1151" i="14" s="1"/>
  <c r="S1150" i="14"/>
  <c r="S1149" i="14" s="1"/>
  <c r="S1148" i="14" s="1"/>
  <c r="T1147" i="14"/>
  <c r="V1147" i="14" s="1"/>
  <c r="T1146" i="14"/>
  <c r="V1146" i="14" s="1"/>
  <c r="S1145" i="14"/>
  <c r="S1144" i="14" s="1"/>
  <c r="S1143" i="14" s="1"/>
  <c r="T1141" i="14"/>
  <c r="V1141" i="14" s="1"/>
  <c r="T1140" i="14"/>
  <c r="V1140" i="14" s="1"/>
  <c r="S1139" i="14"/>
  <c r="T1132" i="14"/>
  <c r="S1131" i="14"/>
  <c r="T1130" i="14"/>
  <c r="V1130" i="14" s="1"/>
  <c r="T1129" i="14"/>
  <c r="V1129" i="14" s="1"/>
  <c r="T1128" i="14"/>
  <c r="V1128" i="14" s="1"/>
  <c r="S1127" i="14"/>
  <c r="T1119" i="14"/>
  <c r="V1119" i="14" s="1"/>
  <c r="T1118" i="14"/>
  <c r="V1118" i="14" s="1"/>
  <c r="S1117" i="14"/>
  <c r="S1116" i="14" s="1"/>
  <c r="S1115" i="14" s="1"/>
  <c r="S1114" i="14" s="1"/>
  <c r="S1113" i="14" s="1"/>
  <c r="T1112" i="14"/>
  <c r="S1111" i="14"/>
  <c r="S1110" i="14" s="1"/>
  <c r="S1109" i="14" s="1"/>
  <c r="S1105" i="14"/>
  <c r="T1104" i="14"/>
  <c r="S1103" i="14"/>
  <c r="S1099" i="14"/>
  <c r="T1098" i="14"/>
  <c r="S1097" i="14"/>
  <c r="T1085" i="14"/>
  <c r="V1085" i="14" s="1"/>
  <c r="T1084" i="14"/>
  <c r="V1084" i="14" s="1"/>
  <c r="T1083" i="14"/>
  <c r="V1083" i="14" s="1"/>
  <c r="S1082" i="14"/>
  <c r="S1081" i="14" s="1"/>
  <c r="T1078" i="14"/>
  <c r="S1077" i="14"/>
  <c r="T1076" i="14"/>
  <c r="V1076" i="14" s="1"/>
  <c r="T1075" i="14"/>
  <c r="V1075" i="14" s="1"/>
  <c r="S1074" i="14"/>
  <c r="S1069" i="14" s="1"/>
  <c r="T1066" i="14"/>
  <c r="S1065" i="14"/>
  <c r="S1064" i="14" s="1"/>
  <c r="S1063" i="14" s="1"/>
  <c r="S1062" i="14" s="1"/>
  <c r="T1059" i="14"/>
  <c r="S1058" i="14"/>
  <c r="S1057" i="14" s="1"/>
  <c r="S1056" i="14" s="1"/>
  <c r="S1055" i="14" s="1"/>
  <c r="S1054" i="14" s="1"/>
  <c r="S1053" i="14" s="1"/>
  <c r="T1052" i="14"/>
  <c r="S1051" i="14"/>
  <c r="S1050" i="14" s="1"/>
  <c r="S1049" i="14" s="1"/>
  <c r="S1048" i="14" s="1"/>
  <c r="S1047" i="14" s="1"/>
  <c r="T1046" i="14"/>
  <c r="S1045" i="14"/>
  <c r="S1044" i="14" s="1"/>
  <c r="S1043" i="14" s="1"/>
  <c r="S1042" i="14" s="1"/>
  <c r="S1036" i="14" s="1"/>
  <c r="T1035" i="14"/>
  <c r="S1034" i="14"/>
  <c r="S1033" i="14" s="1"/>
  <c r="S1032" i="14" s="1"/>
  <c r="T1024" i="14"/>
  <c r="S1023" i="14"/>
  <c r="S1022" i="14" s="1"/>
  <c r="S1021" i="14" s="1"/>
  <c r="S1020" i="14" s="1"/>
  <c r="S1019" i="14" s="1"/>
  <c r="S1018" i="14" s="1"/>
  <c r="S1014" i="14"/>
  <c r="S1012" i="14"/>
  <c r="T1011" i="14"/>
  <c r="S1010" i="14"/>
  <c r="S1008" i="14"/>
  <c r="T1002" i="14"/>
  <c r="S1001" i="14"/>
  <c r="S1000" i="14" s="1"/>
  <c r="T999" i="14"/>
  <c r="S998" i="14"/>
  <c r="S997" i="14" s="1"/>
  <c r="T996" i="14"/>
  <c r="S995" i="14"/>
  <c r="S992" i="14" s="1"/>
  <c r="T989" i="14"/>
  <c r="S988" i="14"/>
  <c r="T987" i="14"/>
  <c r="V987" i="14" s="1"/>
  <c r="T986" i="14"/>
  <c r="V986" i="14" s="1"/>
  <c r="T985" i="14"/>
  <c r="V985" i="14" s="1"/>
  <c r="S984" i="14"/>
  <c r="T981" i="14"/>
  <c r="S980" i="14"/>
  <c r="T978" i="14"/>
  <c r="T977" i="14" s="1"/>
  <c r="T966" i="14"/>
  <c r="S965" i="14"/>
  <c r="T964" i="14"/>
  <c r="S963" i="14"/>
  <c r="T962" i="14"/>
  <c r="S961" i="14"/>
  <c r="T960" i="14"/>
  <c r="S959" i="14"/>
  <c r="T958" i="14"/>
  <c r="S957" i="14"/>
  <c r="T954" i="14"/>
  <c r="S953" i="14"/>
  <c r="T952" i="14"/>
  <c r="S951" i="14"/>
  <c r="T941" i="14"/>
  <c r="S940" i="14"/>
  <c r="T939" i="14"/>
  <c r="S938" i="14"/>
  <c r="S929" i="14"/>
  <c r="S928" i="14" s="1"/>
  <c r="S927" i="14" s="1"/>
  <c r="T923" i="14"/>
  <c r="S922" i="14"/>
  <c r="S921" i="14" s="1"/>
  <c r="S920" i="14" s="1"/>
  <c r="T917" i="14"/>
  <c r="S916" i="14"/>
  <c r="S915" i="14" s="1"/>
  <c r="S914" i="14" s="1"/>
  <c r="S913" i="14" s="1"/>
  <c r="S912" i="14" s="1"/>
  <c r="T910" i="14"/>
  <c r="V910" i="14" s="1"/>
  <c r="T909" i="14"/>
  <c r="V909" i="14" s="1"/>
  <c r="T908" i="14"/>
  <c r="V908" i="14" s="1"/>
  <c r="S907" i="14"/>
  <c r="S906" i="14" s="1"/>
  <c r="S905" i="14" s="1"/>
  <c r="S904" i="14" s="1"/>
  <c r="S903" i="14" s="1"/>
  <c r="S902" i="14" s="1"/>
  <c r="T901" i="14"/>
  <c r="S900" i="14"/>
  <c r="S899" i="14" s="1"/>
  <c r="S898" i="14" s="1"/>
  <c r="S897" i="14" s="1"/>
  <c r="S896" i="14" s="1"/>
  <c r="S895" i="14" s="1"/>
  <c r="S889" i="14"/>
  <c r="T870" i="14"/>
  <c r="S869" i="14"/>
  <c r="S868" i="14" s="1"/>
  <c r="S867" i="14" s="1"/>
  <c r="S866" i="14" s="1"/>
  <c r="S865" i="14" s="1"/>
  <c r="S863" i="14"/>
  <c r="T862" i="14"/>
  <c r="S861" i="14"/>
  <c r="T857" i="14"/>
  <c r="S856" i="14"/>
  <c r="T855" i="14"/>
  <c r="V855" i="14" s="1"/>
  <c r="T854" i="14"/>
  <c r="V854" i="14" s="1"/>
  <c r="S853" i="14"/>
  <c r="T847" i="14"/>
  <c r="V847" i="14" s="1"/>
  <c r="T846" i="14"/>
  <c r="V846" i="14" s="1"/>
  <c r="S845" i="14"/>
  <c r="S844" i="14" s="1"/>
  <c r="T842" i="14"/>
  <c r="T841" i="14" s="1"/>
  <c r="S840" i="14"/>
  <c r="T837" i="14"/>
  <c r="V837" i="14" s="1"/>
  <c r="T836" i="14"/>
  <c r="V836" i="14" s="1"/>
  <c r="S835" i="14"/>
  <c r="T834" i="14"/>
  <c r="V834" i="14" s="1"/>
  <c r="T833" i="14"/>
  <c r="V833" i="14" s="1"/>
  <c r="T832" i="14"/>
  <c r="V832" i="14" s="1"/>
  <c r="T831" i="14"/>
  <c r="V831" i="14" s="1"/>
  <c r="S830" i="14"/>
  <c r="T829" i="14"/>
  <c r="S828" i="14"/>
  <c r="T826" i="14"/>
  <c r="S825" i="14"/>
  <c r="T824" i="14"/>
  <c r="V824" i="14" s="1"/>
  <c r="T823" i="14"/>
  <c r="V823" i="14" s="1"/>
  <c r="S822" i="14"/>
  <c r="T819" i="14"/>
  <c r="S818" i="14"/>
  <c r="T817" i="14"/>
  <c r="S816" i="14"/>
  <c r="T815" i="14"/>
  <c r="V815" i="14" s="1"/>
  <c r="T814" i="14"/>
  <c r="V814" i="14" s="1"/>
  <c r="T813" i="14"/>
  <c r="V813" i="14" s="1"/>
  <c r="S812" i="14"/>
  <c r="T807" i="14"/>
  <c r="S806" i="14"/>
  <c r="S805" i="14" s="1"/>
  <c r="S804" i="14" s="1"/>
  <c r="S803" i="14" s="1"/>
  <c r="S802" i="14" s="1"/>
  <c r="T796" i="14"/>
  <c r="S795" i="14"/>
  <c r="S794" i="14" s="1"/>
  <c r="S793" i="14" s="1"/>
  <c r="T772" i="14"/>
  <c r="S771" i="14"/>
  <c r="T770" i="14"/>
  <c r="S769" i="14"/>
  <c r="T768" i="14"/>
  <c r="S767" i="14"/>
  <c r="T766" i="14"/>
  <c r="S765" i="14"/>
  <c r="T764" i="14"/>
  <c r="S763" i="14"/>
  <c r="T762" i="14"/>
  <c r="S761" i="14"/>
  <c r="T759" i="14"/>
  <c r="S758" i="14"/>
  <c r="S757" i="14" s="1"/>
  <c r="T729" i="14"/>
  <c r="V729" i="14" s="1"/>
  <c r="T728" i="14"/>
  <c r="V728" i="14" s="1"/>
  <c r="S727" i="14"/>
  <c r="T726" i="14"/>
  <c r="S725" i="14"/>
  <c r="T723" i="14"/>
  <c r="S722" i="14"/>
  <c r="S721" i="14" s="1"/>
  <c r="S715" i="14"/>
  <c r="T710" i="14"/>
  <c r="S709" i="14"/>
  <c r="T708" i="14"/>
  <c r="S707" i="14"/>
  <c r="T701" i="14"/>
  <c r="S700" i="14"/>
  <c r="S699" i="14" s="1"/>
  <c r="S698" i="14" s="1"/>
  <c r="S697" i="14" s="1"/>
  <c r="S696" i="14" s="1"/>
  <c r="S695" i="14" s="1"/>
  <c r="T692" i="14"/>
  <c r="S691" i="14"/>
  <c r="S690" i="14" s="1"/>
  <c r="S689" i="14" s="1"/>
  <c r="S688" i="14" s="1"/>
  <c r="S687" i="14" s="1"/>
  <c r="S686" i="14" s="1"/>
  <c r="T685" i="14"/>
  <c r="S684" i="14"/>
  <c r="S683" i="14" s="1"/>
  <c r="S682" i="14" s="1"/>
  <c r="S681" i="14" s="1"/>
  <c r="S680" i="14" s="1"/>
  <c r="S679" i="14" s="1"/>
  <c r="T678" i="14"/>
  <c r="S677" i="14"/>
  <c r="S676" i="14" s="1"/>
  <c r="S675" i="14" s="1"/>
  <c r="S674" i="14" s="1"/>
  <c r="T673" i="14"/>
  <c r="S672" i="14"/>
  <c r="S671" i="14" s="1"/>
  <c r="S670" i="14" s="1"/>
  <c r="S668" i="14"/>
  <c r="T667" i="14"/>
  <c r="S666" i="14"/>
  <c r="T664" i="14"/>
  <c r="S663" i="14"/>
  <c r="S662" i="14" s="1"/>
  <c r="T658" i="14"/>
  <c r="S657" i="14"/>
  <c r="S656" i="14" s="1"/>
  <c r="S655" i="14" s="1"/>
  <c r="S654" i="14" s="1"/>
  <c r="T653" i="14"/>
  <c r="V653" i="14" s="1"/>
  <c r="T652" i="14"/>
  <c r="V652" i="14" s="1"/>
  <c r="T651" i="14"/>
  <c r="V651" i="14" s="1"/>
  <c r="S650" i="14"/>
  <c r="S649" i="14" s="1"/>
  <c r="S648" i="14" s="1"/>
  <c r="S647" i="14" s="1"/>
  <c r="T642" i="14"/>
  <c r="S641" i="14"/>
  <c r="S640" i="14" s="1"/>
  <c r="S639" i="14" s="1"/>
  <c r="S638" i="14" s="1"/>
  <c r="S637" i="14" s="1"/>
  <c r="S636" i="14" s="1"/>
  <c r="T635" i="14"/>
  <c r="S634" i="14"/>
  <c r="S633" i="14" s="1"/>
  <c r="S632" i="14" s="1"/>
  <c r="S631" i="14" s="1"/>
  <c r="S630" i="14" s="1"/>
  <c r="S629" i="14" s="1"/>
  <c r="T628" i="14"/>
  <c r="V628" i="14" s="1"/>
  <c r="T627" i="14"/>
  <c r="V627" i="14" s="1"/>
  <c r="S626" i="14"/>
  <c r="S625" i="14" s="1"/>
  <c r="S624" i="14" s="1"/>
  <c r="S623" i="14" s="1"/>
  <c r="S622" i="14" s="1"/>
  <c r="T621" i="14"/>
  <c r="V621" i="14" s="1"/>
  <c r="T620" i="14"/>
  <c r="V620" i="14" s="1"/>
  <c r="T619" i="14"/>
  <c r="V619" i="14" s="1"/>
  <c r="S618" i="14"/>
  <c r="S617" i="14" s="1"/>
  <c r="S616" i="14" s="1"/>
  <c r="S615" i="14" s="1"/>
  <c r="S614" i="14" s="1"/>
  <c r="T610" i="14"/>
  <c r="V610" i="14" s="1"/>
  <c r="V605" i="14" s="1"/>
  <c r="S605" i="14"/>
  <c r="S592" i="14" s="1"/>
  <c r="T587" i="14"/>
  <c r="S586" i="14"/>
  <c r="S585" i="14" s="1"/>
  <c r="S584" i="14" s="1"/>
  <c r="T583" i="14"/>
  <c r="S582" i="14"/>
  <c r="T581" i="14"/>
  <c r="S580" i="14"/>
  <c r="T576" i="14"/>
  <c r="S575" i="14"/>
  <c r="S574" i="14" s="1"/>
  <c r="S573" i="14" s="1"/>
  <c r="T572" i="14"/>
  <c r="S571" i="14"/>
  <c r="T570" i="14"/>
  <c r="S569" i="14"/>
  <c r="T565" i="14"/>
  <c r="S564" i="14"/>
  <c r="S563" i="14" s="1"/>
  <c r="S562" i="14" s="1"/>
  <c r="S561" i="14" s="1"/>
  <c r="T559" i="14"/>
  <c r="S558" i="14"/>
  <c r="S557" i="14" s="1"/>
  <c r="S556" i="14" s="1"/>
  <c r="S555" i="14" s="1"/>
  <c r="S554" i="14" s="1"/>
  <c r="T549" i="14"/>
  <c r="S552" i="14"/>
  <c r="S551" i="14" s="1"/>
  <c r="S550" i="14" s="1"/>
  <c r="S549" i="14" s="1"/>
  <c r="S543" i="14" s="1"/>
  <c r="T542" i="14"/>
  <c r="S541" i="14"/>
  <c r="S540" i="14" s="1"/>
  <c r="S539" i="14" s="1"/>
  <c r="S538" i="14" s="1"/>
  <c r="S537" i="14" s="1"/>
  <c r="T535" i="14"/>
  <c r="S534" i="14"/>
  <c r="S533" i="14" s="1"/>
  <c r="S532" i="14" s="1"/>
  <c r="S531" i="14" s="1"/>
  <c r="S530" i="14" s="1"/>
  <c r="S519" i="14" s="1"/>
  <c r="T518" i="14"/>
  <c r="S517" i="14"/>
  <c r="S516" i="14" s="1"/>
  <c r="S515" i="14" s="1"/>
  <c r="S514" i="14" s="1"/>
  <c r="S513" i="14" s="1"/>
  <c r="T506" i="14"/>
  <c r="S505" i="14"/>
  <c r="T504" i="14"/>
  <c r="S503" i="14"/>
  <c r="T500" i="14"/>
  <c r="S499" i="14"/>
  <c r="S498" i="14" s="1"/>
  <c r="S497" i="14" s="1"/>
  <c r="T495" i="14"/>
  <c r="S494" i="14"/>
  <c r="S493" i="14" s="1"/>
  <c r="S492" i="14" s="1"/>
  <c r="S491" i="14" s="1"/>
  <c r="T490" i="14"/>
  <c r="S489" i="14"/>
  <c r="S488" i="14" s="1"/>
  <c r="S487" i="14" s="1"/>
  <c r="S486" i="14" s="1"/>
  <c r="T454" i="14"/>
  <c r="S453" i="14"/>
  <c r="S452" i="14" s="1"/>
  <c r="T451" i="14"/>
  <c r="S450" i="14"/>
  <c r="T449" i="14"/>
  <c r="S448" i="14"/>
  <c r="T442" i="14"/>
  <c r="S441" i="14"/>
  <c r="S440" i="14" s="1"/>
  <c r="S439" i="14" s="1"/>
  <c r="S438" i="14" s="1"/>
  <c r="T435" i="14"/>
  <c r="S434" i="14"/>
  <c r="T431" i="14"/>
  <c r="S430" i="14"/>
  <c r="S429" i="14" s="1"/>
  <c r="S428" i="14" s="1"/>
  <c r="S406" i="14"/>
  <c r="S405" i="14" s="1"/>
  <c r="T402" i="14"/>
  <c r="S401" i="14"/>
  <c r="S400" i="14" s="1"/>
  <c r="S399" i="14" s="1"/>
  <c r="T398" i="14"/>
  <c r="S397" i="14"/>
  <c r="S396" i="14" s="1"/>
  <c r="S395" i="14" s="1"/>
  <c r="T394" i="14"/>
  <c r="S393" i="14"/>
  <c r="T392" i="14"/>
  <c r="S391" i="14"/>
  <c r="T390" i="14"/>
  <c r="S389" i="14"/>
  <c r="T387" i="14"/>
  <c r="S386" i="14"/>
  <c r="T383" i="14"/>
  <c r="S382" i="14"/>
  <c r="T376" i="14"/>
  <c r="V376" i="14" s="1"/>
  <c r="V375" i="14" s="1"/>
  <c r="S375" i="14"/>
  <c r="T374" i="14"/>
  <c r="S373" i="14"/>
  <c r="T368" i="14"/>
  <c r="S367" i="14"/>
  <c r="T366" i="14"/>
  <c r="S365" i="14"/>
  <c r="T363" i="14"/>
  <c r="S362" i="14"/>
  <c r="T361" i="14"/>
  <c r="S360" i="14"/>
  <c r="T356" i="14"/>
  <c r="S355" i="14"/>
  <c r="S354" i="14" s="1"/>
  <c r="S353" i="14" s="1"/>
  <c r="S352" i="14" s="1"/>
  <c r="S349" i="14"/>
  <c r="S348" i="14" s="1"/>
  <c r="T340" i="14"/>
  <c r="T338" i="14" s="1"/>
  <c r="T337" i="14"/>
  <c r="V337" i="14" s="1"/>
  <c r="V335" i="14" s="1"/>
  <c r="S335" i="14"/>
  <c r="S334" i="14" s="1"/>
  <c r="S329" i="14"/>
  <c r="S327" i="14"/>
  <c r="S324" i="14"/>
  <c r="S322" i="14"/>
  <c r="S320" i="14"/>
  <c r="T317" i="14"/>
  <c r="S316" i="14"/>
  <c r="T315" i="14"/>
  <c r="V315" i="14" s="1"/>
  <c r="T313" i="14"/>
  <c r="T311" i="14"/>
  <c r="V311" i="14" s="1"/>
  <c r="T310" i="14"/>
  <c r="V310" i="14" s="1"/>
  <c r="S309" i="14"/>
  <c r="T308" i="14"/>
  <c r="V308" i="14" s="1"/>
  <c r="T307" i="14"/>
  <c r="T302" i="14"/>
  <c r="S301" i="14"/>
  <c r="S300" i="14" s="1"/>
  <c r="S299" i="14" s="1"/>
  <c r="T290" i="14"/>
  <c r="S289" i="14"/>
  <c r="S288" i="14" s="1"/>
  <c r="S287" i="14" s="1"/>
  <c r="S286" i="14" s="1"/>
  <c r="T282" i="14"/>
  <c r="S281" i="14"/>
  <c r="S280" i="14" s="1"/>
  <c r="T276" i="14"/>
  <c r="S275" i="14"/>
  <c r="S274" i="14" s="1"/>
  <c r="S273" i="14" s="1"/>
  <c r="T272" i="14"/>
  <c r="T270" i="14" s="1"/>
  <c r="S263" i="14"/>
  <c r="T269" i="14"/>
  <c r="T267" i="14" s="1"/>
  <c r="T262" i="14"/>
  <c r="S261" i="14"/>
  <c r="S260" i="14" s="1"/>
  <c r="T255" i="14"/>
  <c r="V255" i="14" s="1"/>
  <c r="V254" i="14" s="1"/>
  <c r="V253" i="14" s="1"/>
  <c r="V252" i="14" s="1"/>
  <c r="V251" i="14" s="1"/>
  <c r="V250" i="14" s="1"/>
  <c r="S254" i="14"/>
  <c r="S253" i="14" s="1"/>
  <c r="S252" i="14" s="1"/>
  <c r="S251" i="14" s="1"/>
  <c r="S250" i="14" s="1"/>
  <c r="T249" i="14"/>
  <c r="S248" i="14"/>
  <c r="S247" i="14" s="1"/>
  <c r="S246" i="14" s="1"/>
  <c r="T245" i="14"/>
  <c r="S244" i="14"/>
  <c r="S243" i="14" s="1"/>
  <c r="S242" i="14" s="1"/>
  <c r="T237" i="14"/>
  <c r="S236" i="14"/>
  <c r="T235" i="14"/>
  <c r="S234" i="14"/>
  <c r="T230" i="14"/>
  <c r="S229" i="14"/>
  <c r="S228" i="14" s="1"/>
  <c r="T227" i="14"/>
  <c r="S226" i="14"/>
  <c r="S225" i="14" s="1"/>
  <c r="T222" i="14"/>
  <c r="S221" i="14"/>
  <c r="T220" i="14"/>
  <c r="S219" i="14"/>
  <c r="T208" i="14"/>
  <c r="S207" i="14"/>
  <c r="T206" i="14"/>
  <c r="S205" i="14"/>
  <c r="T202" i="14"/>
  <c r="S201" i="14"/>
  <c r="T196" i="14"/>
  <c r="V196" i="14" s="1"/>
  <c r="T195" i="14"/>
  <c r="V195" i="14" s="1"/>
  <c r="T194" i="14"/>
  <c r="V194" i="14" s="1"/>
  <c r="S193" i="14"/>
  <c r="S192" i="14" s="1"/>
  <c r="S191" i="14" s="1"/>
  <c r="T190" i="14"/>
  <c r="S189" i="14"/>
  <c r="T187" i="14"/>
  <c r="V187" i="14" s="1"/>
  <c r="S186" i="14"/>
  <c r="T181" i="14"/>
  <c r="V181" i="14" s="1"/>
  <c r="T180" i="14"/>
  <c r="V180" i="14" s="1"/>
  <c r="T179" i="14"/>
  <c r="V179" i="14" s="1"/>
  <c r="S178" i="14"/>
  <c r="S177" i="14" s="1"/>
  <c r="S176" i="14" s="1"/>
  <c r="T175" i="14"/>
  <c r="S174" i="14"/>
  <c r="S173" i="14" s="1"/>
  <c r="S172" i="14" s="1"/>
  <c r="S164" i="14"/>
  <c r="S162" i="14"/>
  <c r="T161" i="14"/>
  <c r="S160" i="14"/>
  <c r="T159" i="14"/>
  <c r="S158" i="14"/>
  <c r="T156" i="14"/>
  <c r="S155" i="14"/>
  <c r="T154" i="14"/>
  <c r="S153" i="14"/>
  <c r="T152" i="14"/>
  <c r="S151" i="14"/>
  <c r="T149" i="14"/>
  <c r="V149" i="14" s="1"/>
  <c r="T148" i="14"/>
  <c r="V148" i="14" s="1"/>
  <c r="S147" i="14"/>
  <c r="T146" i="14"/>
  <c r="S145" i="14"/>
  <c r="T144" i="14"/>
  <c r="S143" i="14"/>
  <c r="T142" i="14"/>
  <c r="S141" i="14"/>
  <c r="T140" i="14"/>
  <c r="S139" i="14"/>
  <c r="T136" i="14"/>
  <c r="V136" i="14" s="1"/>
  <c r="T135" i="14"/>
  <c r="V135" i="14" s="1"/>
  <c r="S134" i="14"/>
  <c r="S133" i="14" s="1"/>
  <c r="S132" i="14" s="1"/>
  <c r="T130" i="14"/>
  <c r="S129" i="14"/>
  <c r="S128" i="14" s="1"/>
  <c r="S127" i="14" s="1"/>
  <c r="T126" i="14"/>
  <c r="S125" i="14"/>
  <c r="T124" i="14"/>
  <c r="S123" i="14"/>
  <c r="T122" i="14"/>
  <c r="V122" i="14" s="1"/>
  <c r="T121" i="14"/>
  <c r="V121" i="14" s="1"/>
  <c r="S120" i="14"/>
  <c r="T116" i="14"/>
  <c r="S115" i="14"/>
  <c r="S114" i="14" s="1"/>
  <c r="S112" i="14"/>
  <c r="S111" i="14" s="1"/>
  <c r="T107" i="14"/>
  <c r="S106" i="14"/>
  <c r="S105" i="14" s="1"/>
  <c r="S104" i="14" s="1"/>
  <c r="T103" i="14"/>
  <c r="S102" i="14"/>
  <c r="S101" i="14" s="1"/>
  <c r="S100" i="14" s="1"/>
  <c r="S99" i="14" s="1"/>
  <c r="S98" i="14" s="1"/>
  <c r="T97" i="14"/>
  <c r="S96" i="14"/>
  <c r="T95" i="14"/>
  <c r="S94" i="14"/>
  <c r="T93" i="14"/>
  <c r="V93" i="14" s="1"/>
  <c r="T92" i="14"/>
  <c r="V92" i="14" s="1"/>
  <c r="S91" i="14"/>
  <c r="T90" i="14"/>
  <c r="V90" i="14" s="1"/>
  <c r="T89" i="14"/>
  <c r="V89" i="14" s="1"/>
  <c r="S88" i="14"/>
  <c r="T87" i="14"/>
  <c r="S86" i="14"/>
  <c r="T85" i="14"/>
  <c r="S84" i="14"/>
  <c r="T83" i="14"/>
  <c r="S82" i="14"/>
  <c r="T81" i="14"/>
  <c r="V81" i="14" s="1"/>
  <c r="T79" i="14"/>
  <c r="V79" i="14" s="1"/>
  <c r="T78" i="14"/>
  <c r="S72" i="14"/>
  <c r="T71" i="14"/>
  <c r="S70" i="14"/>
  <c r="T63" i="14"/>
  <c r="S62" i="14"/>
  <c r="T56" i="14"/>
  <c r="S55" i="14"/>
  <c r="T54" i="14"/>
  <c r="S53" i="14"/>
  <c r="T49" i="14"/>
  <c r="S48" i="14"/>
  <c r="S47" i="14" s="1"/>
  <c r="S46" i="14" s="1"/>
  <c r="T43" i="14"/>
  <c r="S42" i="14"/>
  <c r="T41" i="14"/>
  <c r="S40" i="14"/>
  <c r="T39" i="14"/>
  <c r="V39" i="14" s="1"/>
  <c r="T38" i="14"/>
  <c r="V38" i="14" s="1"/>
  <c r="T37" i="14"/>
  <c r="V37" i="14" s="1"/>
  <c r="S36" i="14"/>
  <c r="T30" i="14"/>
  <c r="S29" i="14"/>
  <c r="S28" i="14" s="1"/>
  <c r="S27" i="14" s="1"/>
  <c r="S26" i="14" s="1"/>
  <c r="T25" i="14"/>
  <c r="S24" i="14"/>
  <c r="S23" i="14" s="1"/>
  <c r="S22" i="14" s="1"/>
  <c r="T21" i="14"/>
  <c r="S20" i="14"/>
  <c r="T19" i="14"/>
  <c r="V19" i="14" s="1"/>
  <c r="T18" i="14"/>
  <c r="V18" i="14" s="1"/>
  <c r="S17" i="14"/>
  <c r="T16" i="14"/>
  <c r="S15" i="14"/>
  <c r="O1169" i="14"/>
  <c r="N1168" i="14"/>
  <c r="N1167" i="14" s="1"/>
  <c r="N1166" i="14" s="1"/>
  <c r="O1165" i="14"/>
  <c r="N1164" i="14"/>
  <c r="N1163" i="14" s="1"/>
  <c r="N1162" i="14" s="1"/>
  <c r="O1158" i="14"/>
  <c r="N1157" i="14"/>
  <c r="N1155" i="14"/>
  <c r="O1153" i="14"/>
  <c r="Q1153" i="14" s="1"/>
  <c r="O1152" i="14"/>
  <c r="Q1152" i="14" s="1"/>
  <c r="O1151" i="14"/>
  <c r="Q1151" i="14" s="1"/>
  <c r="N1150" i="14"/>
  <c r="N1149" i="14" s="1"/>
  <c r="N1148" i="14" s="1"/>
  <c r="O1147" i="14"/>
  <c r="Q1147" i="14" s="1"/>
  <c r="O1146" i="14"/>
  <c r="Q1146" i="14" s="1"/>
  <c r="N1145" i="14"/>
  <c r="N1144" i="14" s="1"/>
  <c r="N1143" i="14" s="1"/>
  <c r="O1141" i="14"/>
  <c r="Q1141" i="14" s="1"/>
  <c r="O1140" i="14"/>
  <c r="Q1140" i="14" s="1"/>
  <c r="N1139" i="14"/>
  <c r="O1132" i="14"/>
  <c r="N1131" i="14"/>
  <c r="O1130" i="14"/>
  <c r="Q1130" i="14" s="1"/>
  <c r="O1129" i="14"/>
  <c r="Q1129" i="14" s="1"/>
  <c r="O1128" i="14"/>
  <c r="Q1128" i="14" s="1"/>
  <c r="N1127" i="14"/>
  <c r="O1119" i="14"/>
  <c r="Q1119" i="14" s="1"/>
  <c r="O1118" i="14"/>
  <c r="Q1118" i="14" s="1"/>
  <c r="N1117" i="14"/>
  <c r="N1116" i="14" s="1"/>
  <c r="N1115" i="14" s="1"/>
  <c r="N1114" i="14" s="1"/>
  <c r="N1113" i="14" s="1"/>
  <c r="O1112" i="14"/>
  <c r="N1111" i="14"/>
  <c r="N1110" i="14" s="1"/>
  <c r="N1109" i="14" s="1"/>
  <c r="N1105" i="14"/>
  <c r="O1104" i="14"/>
  <c r="N1103" i="14"/>
  <c r="O1100" i="14"/>
  <c r="N1099" i="14"/>
  <c r="O1098" i="14"/>
  <c r="N1097" i="14"/>
  <c r="O1085" i="14"/>
  <c r="Q1085" i="14" s="1"/>
  <c r="O1084" i="14"/>
  <c r="Q1084" i="14" s="1"/>
  <c r="O1083" i="14"/>
  <c r="Q1083" i="14" s="1"/>
  <c r="N1082" i="14"/>
  <c r="N1081" i="14" s="1"/>
  <c r="O1078" i="14"/>
  <c r="N1077" i="14"/>
  <c r="O1076" i="14"/>
  <c r="Q1076" i="14" s="1"/>
  <c r="O1075" i="14"/>
  <c r="Q1075" i="14" s="1"/>
  <c r="N1074" i="14"/>
  <c r="O1066" i="14"/>
  <c r="N1065" i="14"/>
  <c r="N1064" i="14" s="1"/>
  <c r="N1063" i="14" s="1"/>
  <c r="N1062" i="14" s="1"/>
  <c r="O1059" i="14"/>
  <c r="N1058" i="14"/>
  <c r="N1057" i="14" s="1"/>
  <c r="N1056" i="14" s="1"/>
  <c r="N1055" i="14" s="1"/>
  <c r="N1054" i="14" s="1"/>
  <c r="N1053" i="14" s="1"/>
  <c r="O1052" i="14"/>
  <c r="N1051" i="14"/>
  <c r="N1050" i="14" s="1"/>
  <c r="N1049" i="14" s="1"/>
  <c r="N1048" i="14" s="1"/>
  <c r="N1047" i="14" s="1"/>
  <c r="O1046" i="14"/>
  <c r="N1045" i="14"/>
  <c r="N1044" i="14" s="1"/>
  <c r="N1043" i="14" s="1"/>
  <c r="N1042" i="14" s="1"/>
  <c r="N1036" i="14" s="1"/>
  <c r="O1035" i="14"/>
  <c r="N1034" i="14"/>
  <c r="N1033" i="14" s="1"/>
  <c r="N1032" i="14" s="1"/>
  <c r="O1024" i="14"/>
  <c r="N1023" i="14"/>
  <c r="N1022" i="14" s="1"/>
  <c r="N1021" i="14" s="1"/>
  <c r="N1020" i="14" s="1"/>
  <c r="N1019" i="14" s="1"/>
  <c r="N1018" i="14" s="1"/>
  <c r="O1015" i="14"/>
  <c r="N1014" i="14"/>
  <c r="O1013" i="14"/>
  <c r="N1012" i="14"/>
  <c r="O1011" i="14"/>
  <c r="N1010" i="14"/>
  <c r="O1009" i="14"/>
  <c r="N1008" i="14"/>
  <c r="O1002" i="14"/>
  <c r="N1001" i="14"/>
  <c r="N1000" i="14" s="1"/>
  <c r="O999" i="14"/>
  <c r="N998" i="14"/>
  <c r="N997" i="14" s="1"/>
  <c r="O996" i="14"/>
  <c r="N995" i="14"/>
  <c r="N992" i="14" s="1"/>
  <c r="O989" i="14"/>
  <c r="N988" i="14"/>
  <c r="O987" i="14"/>
  <c r="Q987" i="14" s="1"/>
  <c r="O986" i="14"/>
  <c r="Q986" i="14" s="1"/>
  <c r="O985" i="14"/>
  <c r="Q985" i="14" s="1"/>
  <c r="N984" i="14"/>
  <c r="O981" i="14"/>
  <c r="N980" i="14"/>
  <c r="O978" i="14"/>
  <c r="O977" i="14" s="1"/>
  <c r="O966" i="14"/>
  <c r="N965" i="14"/>
  <c r="O964" i="14"/>
  <c r="N963" i="14"/>
  <c r="O962" i="14"/>
  <c r="N961" i="14"/>
  <c r="O960" i="14"/>
  <c r="N959" i="14"/>
  <c r="O958" i="14"/>
  <c r="N957" i="14"/>
  <c r="O954" i="14"/>
  <c r="N953" i="14"/>
  <c r="O952" i="14"/>
  <c r="N951" i="14"/>
  <c r="O941" i="14"/>
  <c r="N940" i="14"/>
  <c r="O939" i="14"/>
  <c r="N938" i="14"/>
  <c r="N929" i="14"/>
  <c r="N928" i="14" s="1"/>
  <c r="N927" i="14" s="1"/>
  <c r="O923" i="14"/>
  <c r="N922" i="14"/>
  <c r="N921" i="14" s="1"/>
  <c r="N920" i="14" s="1"/>
  <c r="O917" i="14"/>
  <c r="N916" i="14"/>
  <c r="N915" i="14" s="1"/>
  <c r="N914" i="14" s="1"/>
  <c r="N913" i="14" s="1"/>
  <c r="N912" i="14" s="1"/>
  <c r="O910" i="14"/>
  <c r="Q910" i="14" s="1"/>
  <c r="O909" i="14"/>
  <c r="Q909" i="14" s="1"/>
  <c r="O908" i="14"/>
  <c r="Q908" i="14" s="1"/>
  <c r="N907" i="14"/>
  <c r="N906" i="14" s="1"/>
  <c r="N905" i="14" s="1"/>
  <c r="N904" i="14" s="1"/>
  <c r="N903" i="14" s="1"/>
  <c r="N902" i="14" s="1"/>
  <c r="O901" i="14"/>
  <c r="N900" i="14"/>
  <c r="N899" i="14" s="1"/>
  <c r="N898" i="14" s="1"/>
  <c r="N897" i="14" s="1"/>
  <c r="N896" i="14" s="1"/>
  <c r="N895" i="14" s="1"/>
  <c r="N889" i="14"/>
  <c r="O870" i="14"/>
  <c r="N869" i="14"/>
  <c r="N868" i="14" s="1"/>
  <c r="N867" i="14" s="1"/>
  <c r="N866" i="14" s="1"/>
  <c r="N865" i="14" s="1"/>
  <c r="N863" i="14"/>
  <c r="O862" i="14"/>
  <c r="N861" i="14"/>
  <c r="O857" i="14"/>
  <c r="N856" i="14"/>
  <c r="O855" i="14"/>
  <c r="Q855" i="14" s="1"/>
  <c r="O854" i="14"/>
  <c r="Q854" i="14" s="1"/>
  <c r="N853" i="14"/>
  <c r="O847" i="14"/>
  <c r="Q847" i="14" s="1"/>
  <c r="O846" i="14"/>
  <c r="Q846" i="14" s="1"/>
  <c r="N845" i="14"/>
  <c r="N844" i="14" s="1"/>
  <c r="O842" i="14"/>
  <c r="O841" i="14" s="1"/>
  <c r="N840" i="14"/>
  <c r="O837" i="14"/>
  <c r="Q837" i="14" s="1"/>
  <c r="O836" i="14"/>
  <c r="Q836" i="14" s="1"/>
  <c r="N835" i="14"/>
  <c r="O834" i="14"/>
  <c r="Q834" i="14" s="1"/>
  <c r="O833" i="14"/>
  <c r="Q833" i="14" s="1"/>
  <c r="O832" i="14"/>
  <c r="Q832" i="14" s="1"/>
  <c r="O831" i="14"/>
  <c r="Q831" i="14" s="1"/>
  <c r="N830" i="14"/>
  <c r="O829" i="14"/>
  <c r="N828" i="14"/>
  <c r="O826" i="14"/>
  <c r="N825" i="14"/>
  <c r="O824" i="14"/>
  <c r="Q824" i="14" s="1"/>
  <c r="O823" i="14"/>
  <c r="Q823" i="14" s="1"/>
  <c r="N822" i="14"/>
  <c r="O819" i="14"/>
  <c r="N818" i="14"/>
  <c r="O817" i="14"/>
  <c r="N816" i="14"/>
  <c r="O815" i="14"/>
  <c r="Q815" i="14" s="1"/>
  <c r="O814" i="14"/>
  <c r="Q814" i="14" s="1"/>
  <c r="O813" i="14"/>
  <c r="Q813" i="14" s="1"/>
  <c r="N812" i="14"/>
  <c r="O807" i="14"/>
  <c r="N806" i="14"/>
  <c r="N805" i="14" s="1"/>
  <c r="N804" i="14" s="1"/>
  <c r="N803" i="14" s="1"/>
  <c r="N802" i="14" s="1"/>
  <c r="O796" i="14"/>
  <c r="N795" i="14"/>
  <c r="N794" i="14" s="1"/>
  <c r="N793" i="14" s="1"/>
  <c r="O772" i="14"/>
  <c r="N771" i="14"/>
  <c r="O770" i="14"/>
  <c r="N769" i="14"/>
  <c r="O768" i="14"/>
  <c r="N767" i="14"/>
  <c r="O766" i="14"/>
  <c r="N765" i="14"/>
  <c r="O764" i="14"/>
  <c r="N763" i="14"/>
  <c r="O762" i="14"/>
  <c r="N761" i="14"/>
  <c r="O759" i="14"/>
  <c r="N758" i="14"/>
  <c r="N757" i="14" s="1"/>
  <c r="O729" i="14"/>
  <c r="Q729" i="14" s="1"/>
  <c r="O728" i="14"/>
  <c r="Q728" i="14" s="1"/>
  <c r="N727" i="14"/>
  <c r="O726" i="14"/>
  <c r="N725" i="14"/>
  <c r="O723" i="14"/>
  <c r="N722" i="14"/>
  <c r="N721" i="14" s="1"/>
  <c r="O716" i="14"/>
  <c r="N715" i="14"/>
  <c r="O710" i="14"/>
  <c r="N709" i="14"/>
  <c r="O708" i="14"/>
  <c r="N707" i="14"/>
  <c r="O701" i="14"/>
  <c r="N700" i="14"/>
  <c r="N699" i="14" s="1"/>
  <c r="N698" i="14" s="1"/>
  <c r="N697" i="14" s="1"/>
  <c r="N696" i="14" s="1"/>
  <c r="N695" i="14" s="1"/>
  <c r="O692" i="14"/>
  <c r="N691" i="14"/>
  <c r="N690" i="14" s="1"/>
  <c r="N689" i="14" s="1"/>
  <c r="N688" i="14" s="1"/>
  <c r="N687" i="14" s="1"/>
  <c r="N686" i="14" s="1"/>
  <c r="O685" i="14"/>
  <c r="N684" i="14"/>
  <c r="N683" i="14" s="1"/>
  <c r="N682" i="14" s="1"/>
  <c r="N681" i="14" s="1"/>
  <c r="N680" i="14" s="1"/>
  <c r="N679" i="14" s="1"/>
  <c r="O678" i="14"/>
  <c r="N677" i="14"/>
  <c r="N676" i="14" s="1"/>
  <c r="N675" i="14" s="1"/>
  <c r="N674" i="14" s="1"/>
  <c r="O673" i="14"/>
  <c r="N672" i="14"/>
  <c r="N671" i="14" s="1"/>
  <c r="N670" i="14" s="1"/>
  <c r="O669" i="14"/>
  <c r="N668" i="14"/>
  <c r="O667" i="14"/>
  <c r="N666" i="14"/>
  <c r="O664" i="14"/>
  <c r="N663" i="14"/>
  <c r="N662" i="14" s="1"/>
  <c r="O658" i="14"/>
  <c r="N657" i="14"/>
  <c r="N656" i="14" s="1"/>
  <c r="N655" i="14" s="1"/>
  <c r="N654" i="14" s="1"/>
  <c r="O653" i="14"/>
  <c r="Q653" i="14" s="1"/>
  <c r="O652" i="14"/>
  <c r="Q652" i="14" s="1"/>
  <c r="O651" i="14"/>
  <c r="Q651" i="14" s="1"/>
  <c r="N650" i="14"/>
  <c r="N649" i="14" s="1"/>
  <c r="N648" i="14" s="1"/>
  <c r="N647" i="14" s="1"/>
  <c r="O642" i="14"/>
  <c r="N641" i="14"/>
  <c r="N640" i="14" s="1"/>
  <c r="N639" i="14" s="1"/>
  <c r="N638" i="14" s="1"/>
  <c r="N637" i="14" s="1"/>
  <c r="N636" i="14" s="1"/>
  <c r="O635" i="14"/>
  <c r="N634" i="14"/>
  <c r="N633" i="14" s="1"/>
  <c r="N632" i="14" s="1"/>
  <c r="N631" i="14" s="1"/>
  <c r="N630" i="14" s="1"/>
  <c r="N629" i="14" s="1"/>
  <c r="O628" i="14"/>
  <c r="Q628" i="14" s="1"/>
  <c r="O627" i="14"/>
  <c r="Q627" i="14" s="1"/>
  <c r="N626" i="14"/>
  <c r="N625" i="14" s="1"/>
  <c r="N624" i="14" s="1"/>
  <c r="N623" i="14" s="1"/>
  <c r="N622" i="14" s="1"/>
  <c r="O621" i="14"/>
  <c r="Q621" i="14" s="1"/>
  <c r="O620" i="14"/>
  <c r="Q620" i="14" s="1"/>
  <c r="O619" i="14"/>
  <c r="Q619" i="14" s="1"/>
  <c r="N618" i="14"/>
  <c r="N617" i="14" s="1"/>
  <c r="N616" i="14" s="1"/>
  <c r="N615" i="14" s="1"/>
  <c r="N614" i="14" s="1"/>
  <c r="O610" i="14"/>
  <c r="Q610" i="14" s="1"/>
  <c r="Q605" i="14" s="1"/>
  <c r="N605" i="14"/>
  <c r="N592" i="14" s="1"/>
  <c r="O587" i="14"/>
  <c r="N586" i="14"/>
  <c r="N585" i="14" s="1"/>
  <c r="N584" i="14" s="1"/>
  <c r="O583" i="14"/>
  <c r="N582" i="14"/>
  <c r="O581" i="14"/>
  <c r="N580" i="14"/>
  <c r="O576" i="14"/>
  <c r="N575" i="14"/>
  <c r="N574" i="14" s="1"/>
  <c r="N573" i="14" s="1"/>
  <c r="O572" i="14"/>
  <c r="N571" i="14"/>
  <c r="O570" i="14"/>
  <c r="N569" i="14"/>
  <c r="O565" i="14"/>
  <c r="N564" i="14"/>
  <c r="N563" i="14" s="1"/>
  <c r="N562" i="14" s="1"/>
  <c r="N561" i="14" s="1"/>
  <c r="N558" i="14"/>
  <c r="N557" i="14" s="1"/>
  <c r="N556" i="14" s="1"/>
  <c r="N555" i="14" s="1"/>
  <c r="N554" i="14" s="1"/>
  <c r="O549" i="14"/>
  <c r="O543" i="14" s="1"/>
  <c r="N552" i="14"/>
  <c r="N551" i="14" s="1"/>
  <c r="N550" i="14" s="1"/>
  <c r="N549" i="14" s="1"/>
  <c r="N543" i="14" s="1"/>
  <c r="O542" i="14"/>
  <c r="N541" i="14"/>
  <c r="N540" i="14" s="1"/>
  <c r="N539" i="14" s="1"/>
  <c r="N538" i="14" s="1"/>
  <c r="N537" i="14" s="1"/>
  <c r="O535" i="14"/>
  <c r="N534" i="14"/>
  <c r="N533" i="14" s="1"/>
  <c r="N532" i="14" s="1"/>
  <c r="N531" i="14" s="1"/>
  <c r="N530" i="14" s="1"/>
  <c r="N519" i="14" s="1"/>
  <c r="O518" i="14"/>
  <c r="N517" i="14"/>
  <c r="N516" i="14" s="1"/>
  <c r="N515" i="14" s="1"/>
  <c r="N514" i="14" s="1"/>
  <c r="N513" i="14" s="1"/>
  <c r="O506" i="14"/>
  <c r="N505" i="14"/>
  <c r="O504" i="14"/>
  <c r="N503" i="14"/>
  <c r="O500" i="14"/>
  <c r="N499" i="14"/>
  <c r="N498" i="14" s="1"/>
  <c r="N497" i="14" s="1"/>
  <c r="O495" i="14"/>
  <c r="N494" i="14"/>
  <c r="N493" i="14" s="1"/>
  <c r="N492" i="14" s="1"/>
  <c r="N491" i="14" s="1"/>
  <c r="O490" i="14"/>
  <c r="N489" i="14"/>
  <c r="N488" i="14" s="1"/>
  <c r="N487" i="14" s="1"/>
  <c r="N486" i="14" s="1"/>
  <c r="O454" i="14"/>
  <c r="N453" i="14"/>
  <c r="N452" i="14" s="1"/>
  <c r="O451" i="14"/>
  <c r="N450" i="14"/>
  <c r="O449" i="14"/>
  <c r="N448" i="14"/>
  <c r="O442" i="14"/>
  <c r="N441" i="14"/>
  <c r="N440" i="14" s="1"/>
  <c r="N439" i="14" s="1"/>
  <c r="N438" i="14" s="1"/>
  <c r="O435" i="14"/>
  <c r="N434" i="14"/>
  <c r="O431" i="14"/>
  <c r="N430" i="14"/>
  <c r="N429" i="14" s="1"/>
  <c r="N428" i="14" s="1"/>
  <c r="N408" i="14"/>
  <c r="N406" i="14"/>
  <c r="O402" i="14"/>
  <c r="N401" i="14"/>
  <c r="N400" i="14" s="1"/>
  <c r="N399" i="14" s="1"/>
  <c r="O398" i="14"/>
  <c r="N397" i="14"/>
  <c r="N396" i="14" s="1"/>
  <c r="N395" i="14" s="1"/>
  <c r="O394" i="14"/>
  <c r="N393" i="14"/>
  <c r="O392" i="14"/>
  <c r="N391" i="14"/>
  <c r="O390" i="14"/>
  <c r="N389" i="14"/>
  <c r="O387" i="14"/>
  <c r="N386" i="14"/>
  <c r="O383" i="14"/>
  <c r="N382" i="14"/>
  <c r="O376" i="14"/>
  <c r="Q376" i="14" s="1"/>
  <c r="Q375" i="14" s="1"/>
  <c r="N375" i="14"/>
  <c r="O374" i="14"/>
  <c r="N373" i="14"/>
  <c r="O368" i="14"/>
  <c r="N367" i="14"/>
  <c r="O366" i="14"/>
  <c r="N365" i="14"/>
  <c r="O363" i="14"/>
  <c r="N362" i="14"/>
  <c r="O361" i="14"/>
  <c r="N360" i="14"/>
  <c r="O356" i="14"/>
  <c r="N355" i="14"/>
  <c r="N354" i="14" s="1"/>
  <c r="N353" i="14" s="1"/>
  <c r="N352" i="14" s="1"/>
  <c r="N349" i="14"/>
  <c r="N348" i="14" s="1"/>
  <c r="O340" i="14"/>
  <c r="O338" i="14" s="1"/>
  <c r="O337" i="14"/>
  <c r="Q337" i="14" s="1"/>
  <c r="Q335" i="14" s="1"/>
  <c r="N335" i="14"/>
  <c r="N334" i="14" s="1"/>
  <c r="O330" i="14"/>
  <c r="N329" i="14"/>
  <c r="O328" i="14"/>
  <c r="N327" i="14"/>
  <c r="O325" i="14"/>
  <c r="N324" i="14"/>
  <c r="N322" i="14"/>
  <c r="N320" i="14"/>
  <c r="O317" i="14"/>
  <c r="N316" i="14"/>
  <c r="O315" i="14"/>
  <c r="Q315" i="14" s="1"/>
  <c r="O313" i="14"/>
  <c r="O311" i="14"/>
  <c r="Q311" i="14" s="1"/>
  <c r="O310" i="14"/>
  <c r="Q310" i="14" s="1"/>
  <c r="N309" i="14"/>
  <c r="O308" i="14"/>
  <c r="Q308" i="14" s="1"/>
  <c r="O307" i="14"/>
  <c r="O302" i="14"/>
  <c r="N301" i="14"/>
  <c r="N300" i="14" s="1"/>
  <c r="N299" i="14" s="1"/>
  <c r="O290" i="14"/>
  <c r="N289" i="14"/>
  <c r="N288" i="14" s="1"/>
  <c r="N287" i="14" s="1"/>
  <c r="N286" i="14" s="1"/>
  <c r="O282" i="14"/>
  <c r="N281" i="14"/>
  <c r="N280" i="14" s="1"/>
  <c r="O276" i="14"/>
  <c r="N275" i="14"/>
  <c r="N274" i="14" s="1"/>
  <c r="N273" i="14" s="1"/>
  <c r="O272" i="14"/>
  <c r="O270" i="14" s="1"/>
  <c r="N263" i="14"/>
  <c r="O269" i="14"/>
  <c r="O267" i="14" s="1"/>
  <c r="O262" i="14"/>
  <c r="N261" i="14"/>
  <c r="N260" i="14" s="1"/>
  <c r="O255" i="14"/>
  <c r="Q255" i="14" s="1"/>
  <c r="Q254" i="14" s="1"/>
  <c r="Q253" i="14" s="1"/>
  <c r="Q252" i="14" s="1"/>
  <c r="Q251" i="14" s="1"/>
  <c r="Q250" i="14" s="1"/>
  <c r="N254" i="14"/>
  <c r="N253" i="14" s="1"/>
  <c r="N252" i="14" s="1"/>
  <c r="N251" i="14" s="1"/>
  <c r="N250" i="14" s="1"/>
  <c r="O249" i="14"/>
  <c r="N248" i="14"/>
  <c r="N247" i="14" s="1"/>
  <c r="N246" i="14" s="1"/>
  <c r="O245" i="14"/>
  <c r="N244" i="14"/>
  <c r="N243" i="14" s="1"/>
  <c r="N242" i="14" s="1"/>
  <c r="O237" i="14"/>
  <c r="N236" i="14"/>
  <c r="O235" i="14"/>
  <c r="N234" i="14"/>
  <c r="O230" i="14"/>
  <c r="N229" i="14"/>
  <c r="N228" i="14" s="1"/>
  <c r="O227" i="14"/>
  <c r="N226" i="14"/>
  <c r="N225" i="14" s="1"/>
  <c r="O222" i="14"/>
  <c r="N221" i="14"/>
  <c r="O220" i="14"/>
  <c r="N219" i="14"/>
  <c r="O208" i="14"/>
  <c r="N207" i="14"/>
  <c r="O206" i="14"/>
  <c r="N205" i="14"/>
  <c r="O202" i="14"/>
  <c r="N201" i="14"/>
  <c r="O196" i="14"/>
  <c r="Q196" i="14" s="1"/>
  <c r="O195" i="14"/>
  <c r="Q195" i="14" s="1"/>
  <c r="O194" i="14"/>
  <c r="Q194" i="14" s="1"/>
  <c r="N193" i="14"/>
  <c r="N192" i="14" s="1"/>
  <c r="N191" i="14" s="1"/>
  <c r="O190" i="14"/>
  <c r="N189" i="14"/>
  <c r="O187" i="14"/>
  <c r="Q187" i="14" s="1"/>
  <c r="N186" i="14"/>
  <c r="O181" i="14"/>
  <c r="Q181" i="14" s="1"/>
  <c r="O180" i="14"/>
  <c r="Q180" i="14" s="1"/>
  <c r="O179" i="14"/>
  <c r="Q179" i="14" s="1"/>
  <c r="N178" i="14"/>
  <c r="N177" i="14" s="1"/>
  <c r="N176" i="14" s="1"/>
  <c r="O175" i="14"/>
  <c r="N174" i="14"/>
  <c r="N173" i="14" s="1"/>
  <c r="N172" i="14" s="1"/>
  <c r="O165" i="14"/>
  <c r="Q165" i="14" s="1"/>
  <c r="Q164" i="14" s="1"/>
  <c r="N164" i="14"/>
  <c r="O163" i="14"/>
  <c r="N162" i="14"/>
  <c r="O161" i="14"/>
  <c r="N160" i="14"/>
  <c r="O159" i="14"/>
  <c r="N158" i="14"/>
  <c r="O156" i="14"/>
  <c r="N155" i="14"/>
  <c r="O154" i="14"/>
  <c r="N153" i="14"/>
  <c r="O152" i="14"/>
  <c r="N151" i="14"/>
  <c r="O149" i="14"/>
  <c r="Q149" i="14" s="1"/>
  <c r="O148" i="14"/>
  <c r="Q148" i="14" s="1"/>
  <c r="N147" i="14"/>
  <c r="O146" i="14"/>
  <c r="N145" i="14"/>
  <c r="O144" i="14"/>
  <c r="N143" i="14"/>
  <c r="O142" i="14"/>
  <c r="N141" i="14"/>
  <c r="O140" i="14"/>
  <c r="N139" i="14"/>
  <c r="O136" i="14"/>
  <c r="Q136" i="14" s="1"/>
  <c r="O135" i="14"/>
  <c r="Q135" i="14" s="1"/>
  <c r="N134" i="14"/>
  <c r="N133" i="14" s="1"/>
  <c r="N132" i="14" s="1"/>
  <c r="O130" i="14"/>
  <c r="N129" i="14"/>
  <c r="N128" i="14" s="1"/>
  <c r="N127" i="14" s="1"/>
  <c r="O126" i="14"/>
  <c r="N125" i="14"/>
  <c r="O124" i="14"/>
  <c r="N123" i="14"/>
  <c r="O122" i="14"/>
  <c r="Q122" i="14" s="1"/>
  <c r="O121" i="14"/>
  <c r="Q121" i="14" s="1"/>
  <c r="N120" i="14"/>
  <c r="O116" i="14"/>
  <c r="N115" i="14"/>
  <c r="N114" i="14" s="1"/>
  <c r="N112" i="14"/>
  <c r="N111" i="14" s="1"/>
  <c r="O107" i="14"/>
  <c r="N106" i="14"/>
  <c r="N105" i="14" s="1"/>
  <c r="N104" i="14" s="1"/>
  <c r="O103" i="14"/>
  <c r="N102" i="14"/>
  <c r="N101" i="14" s="1"/>
  <c r="N100" i="14" s="1"/>
  <c r="N99" i="14" s="1"/>
  <c r="N98" i="14" s="1"/>
  <c r="O97" i="14"/>
  <c r="N96" i="14"/>
  <c r="O95" i="14"/>
  <c r="N94" i="14"/>
  <c r="O93" i="14"/>
  <c r="Q93" i="14" s="1"/>
  <c r="O92" i="14"/>
  <c r="Q92" i="14" s="1"/>
  <c r="N91" i="14"/>
  <c r="O90" i="14"/>
  <c r="Q90" i="14" s="1"/>
  <c r="O89" i="14"/>
  <c r="Q89" i="14" s="1"/>
  <c r="N88" i="14"/>
  <c r="O87" i="14"/>
  <c r="N86" i="14"/>
  <c r="O85" i="14"/>
  <c r="N84" i="14"/>
  <c r="O83" i="14"/>
  <c r="N82" i="14"/>
  <c r="O81" i="14"/>
  <c r="Q81" i="14" s="1"/>
  <c r="O79" i="14"/>
  <c r="Q79" i="14" s="1"/>
  <c r="O78" i="14"/>
  <c r="N72" i="14"/>
  <c r="O71" i="14"/>
  <c r="N70" i="14"/>
  <c r="O63" i="14"/>
  <c r="N62" i="14"/>
  <c r="O56" i="14"/>
  <c r="N55" i="14"/>
  <c r="O54" i="14"/>
  <c r="N53" i="14"/>
  <c r="O49" i="14"/>
  <c r="N48" i="14"/>
  <c r="N47" i="14" s="1"/>
  <c r="N46" i="14" s="1"/>
  <c r="O43" i="14"/>
  <c r="N42" i="14"/>
  <c r="O41" i="14"/>
  <c r="N40" i="14"/>
  <c r="O39" i="14"/>
  <c r="Q39" i="14" s="1"/>
  <c r="O38" i="14"/>
  <c r="Q38" i="14" s="1"/>
  <c r="O37" i="14"/>
  <c r="Q37" i="14" s="1"/>
  <c r="N36" i="14"/>
  <c r="O30" i="14"/>
  <c r="N29" i="14"/>
  <c r="N28" i="14" s="1"/>
  <c r="N27" i="14" s="1"/>
  <c r="N26" i="14" s="1"/>
  <c r="O25" i="14"/>
  <c r="N24" i="14"/>
  <c r="N23" i="14" s="1"/>
  <c r="N22" i="14" s="1"/>
  <c r="O21" i="14"/>
  <c r="N20" i="14"/>
  <c r="O19" i="14"/>
  <c r="Q19" i="14" s="1"/>
  <c r="O18" i="14"/>
  <c r="Q18" i="14" s="1"/>
  <c r="N17" i="14"/>
  <c r="O16" i="14"/>
  <c r="N15" i="14"/>
  <c r="H1169" i="14"/>
  <c r="H1165" i="14"/>
  <c r="H1153" i="14"/>
  <c r="H1152" i="14"/>
  <c r="H1151" i="14"/>
  <c r="H1147" i="14"/>
  <c r="H1146" i="14"/>
  <c r="H1132" i="14"/>
  <c r="H1130" i="14"/>
  <c r="H1129" i="14"/>
  <c r="H1128" i="14"/>
  <c r="H1119" i="14"/>
  <c r="H1118" i="14"/>
  <c r="H1112" i="14"/>
  <c r="H1106" i="14"/>
  <c r="H1104" i="14"/>
  <c r="H1100" i="14"/>
  <c r="H1098" i="14"/>
  <c r="H1085" i="14"/>
  <c r="H1084" i="14"/>
  <c r="H1083" i="14"/>
  <c r="H1078" i="14"/>
  <c r="H1076" i="14"/>
  <c r="H1075" i="14"/>
  <c r="H1066" i="14"/>
  <c r="H1059" i="14"/>
  <c r="H1052" i="14"/>
  <c r="H1046" i="14"/>
  <c r="H1035" i="14"/>
  <c r="H1024" i="14"/>
  <c r="H1015" i="14"/>
  <c r="H1013" i="14"/>
  <c r="H1011" i="14"/>
  <c r="H1009" i="14"/>
  <c r="H1002" i="14"/>
  <c r="H999" i="14"/>
  <c r="H996" i="14"/>
  <c r="H989" i="14"/>
  <c r="H987" i="14"/>
  <c r="H986" i="14"/>
  <c r="H985" i="14"/>
  <c r="H981" i="14"/>
  <c r="H978" i="14"/>
  <c r="H966" i="14"/>
  <c r="H964" i="14"/>
  <c r="H962" i="14"/>
  <c r="H960" i="14"/>
  <c r="H958" i="14"/>
  <c r="H954" i="14"/>
  <c r="H952" i="14"/>
  <c r="H941" i="14"/>
  <c r="H939" i="14"/>
  <c r="H923" i="14"/>
  <c r="H917" i="14"/>
  <c r="H910" i="14"/>
  <c r="H909" i="14"/>
  <c r="H908" i="14"/>
  <c r="H901" i="14"/>
  <c r="H890" i="14"/>
  <c r="H870" i="14"/>
  <c r="H864" i="14"/>
  <c r="H862" i="14"/>
  <c r="H861" i="14" s="1"/>
  <c r="H857" i="14"/>
  <c r="H855" i="14"/>
  <c r="H854" i="14"/>
  <c r="H847" i="14"/>
  <c r="H846" i="14"/>
  <c r="H842" i="14"/>
  <c r="H837" i="14"/>
  <c r="H836" i="14"/>
  <c r="H834" i="14"/>
  <c r="H833" i="14"/>
  <c r="H832" i="14"/>
  <c r="H831" i="14"/>
  <c r="H829" i="14"/>
  <c r="H826" i="14"/>
  <c r="H824" i="14"/>
  <c r="H823" i="14"/>
  <c r="H819" i="14"/>
  <c r="H817" i="14"/>
  <c r="H815" i="14"/>
  <c r="H814" i="14"/>
  <c r="H813" i="14"/>
  <c r="H807" i="14"/>
  <c r="H796" i="14"/>
  <c r="H772" i="14"/>
  <c r="H770" i="14"/>
  <c r="H768" i="14"/>
  <c r="H766" i="14"/>
  <c r="H762" i="14"/>
  <c r="H759" i="14"/>
  <c r="H729" i="14"/>
  <c r="H726" i="14"/>
  <c r="H723" i="14"/>
  <c r="H716" i="14"/>
  <c r="H710" i="14"/>
  <c r="H708" i="14"/>
  <c r="H701" i="14"/>
  <c r="H700" i="14" s="1"/>
  <c r="H692" i="14"/>
  <c r="H685" i="14"/>
  <c r="H678" i="14"/>
  <c r="H673" i="14"/>
  <c r="H667" i="14"/>
  <c r="H664" i="14"/>
  <c r="H658" i="14"/>
  <c r="H653" i="14"/>
  <c r="H652" i="14"/>
  <c r="H651" i="14"/>
  <c r="H642" i="14"/>
  <c r="H635" i="14"/>
  <c r="H628" i="14"/>
  <c r="H627" i="14"/>
  <c r="H621" i="14"/>
  <c r="H620" i="14"/>
  <c r="H619" i="14"/>
  <c r="H610" i="14"/>
  <c r="H587" i="14"/>
  <c r="H586" i="14" s="1"/>
  <c r="H583" i="14"/>
  <c r="H581" i="14"/>
  <c r="H576" i="14"/>
  <c r="H572" i="14"/>
  <c r="H570" i="14"/>
  <c r="H565" i="14"/>
  <c r="H553" i="14"/>
  <c r="H542" i="14"/>
  <c r="H535" i="14"/>
  <c r="H518" i="14"/>
  <c r="H506" i="14"/>
  <c r="H504" i="14"/>
  <c r="H500" i="14"/>
  <c r="H495" i="14"/>
  <c r="H490" i="14"/>
  <c r="H454" i="14"/>
  <c r="H451" i="14"/>
  <c r="H449" i="14"/>
  <c r="H442" i="14"/>
  <c r="H435" i="14"/>
  <c r="H431" i="14"/>
  <c r="H409" i="14"/>
  <c r="H407" i="14"/>
  <c r="H402" i="14"/>
  <c r="H398" i="14"/>
  <c r="H394" i="14"/>
  <c r="H392" i="14"/>
  <c r="H390" i="14"/>
  <c r="H387" i="14"/>
  <c r="H383" i="14"/>
  <c r="H376" i="14"/>
  <c r="H374" i="14"/>
  <c r="H368" i="14"/>
  <c r="H367" i="14" s="1"/>
  <c r="H366" i="14"/>
  <c r="H363" i="14"/>
  <c r="H361" i="14"/>
  <c r="H356" i="14"/>
  <c r="H350" i="14"/>
  <c r="H340" i="14"/>
  <c r="H337" i="14"/>
  <c r="L337" i="14" s="1"/>
  <c r="H336" i="14"/>
  <c r="H330" i="14"/>
  <c r="H328" i="14"/>
  <c r="H325" i="14"/>
  <c r="H323" i="14"/>
  <c r="H321" i="14"/>
  <c r="H317" i="14"/>
  <c r="H315" i="14"/>
  <c r="L315" i="14" s="1"/>
  <c r="H313" i="14"/>
  <c r="H310" i="14"/>
  <c r="H308" i="14"/>
  <c r="H302" i="14"/>
  <c r="H290" i="14"/>
  <c r="H282" i="14"/>
  <c r="H276" i="14"/>
  <c r="H272" i="14"/>
  <c r="H269" i="14"/>
  <c r="H262" i="14"/>
  <c r="H256" i="14"/>
  <c r="H255" i="14"/>
  <c r="H249" i="14"/>
  <c r="H245" i="14"/>
  <c r="H237" i="14"/>
  <c r="H235" i="14"/>
  <c r="H230" i="14"/>
  <c r="H227" i="14"/>
  <c r="H222" i="14"/>
  <c r="H220" i="14"/>
  <c r="H208" i="14"/>
  <c r="H206" i="14"/>
  <c r="H202" i="14"/>
  <c r="H196" i="14"/>
  <c r="H195" i="14"/>
  <c r="H194" i="14"/>
  <c r="H190" i="14"/>
  <c r="H187" i="14"/>
  <c r="H181" i="14"/>
  <c r="H180" i="14"/>
  <c r="H179" i="14"/>
  <c r="H175" i="14"/>
  <c r="H161" i="14"/>
  <c r="H159" i="14"/>
  <c r="H156" i="14"/>
  <c r="H154" i="14"/>
  <c r="H152" i="14"/>
  <c r="H149" i="14"/>
  <c r="H146" i="14"/>
  <c r="H144" i="14"/>
  <c r="H143" i="14" s="1"/>
  <c r="H142" i="14"/>
  <c r="H140" i="14"/>
  <c r="H136" i="14"/>
  <c r="H135" i="14"/>
  <c r="H130" i="14"/>
  <c r="H122" i="14"/>
  <c r="H121" i="14"/>
  <c r="H116" i="14"/>
  <c r="H113" i="14"/>
  <c r="H107" i="14"/>
  <c r="H103" i="14"/>
  <c r="H97" i="14"/>
  <c r="H95" i="14"/>
  <c r="H93" i="14"/>
  <c r="H92" i="14"/>
  <c r="H90" i="14"/>
  <c r="H89" i="14"/>
  <c r="H87" i="14"/>
  <c r="H85" i="14"/>
  <c r="H83" i="14"/>
  <c r="H81" i="14"/>
  <c r="H79" i="14"/>
  <c r="H78" i="14"/>
  <c r="H73" i="14"/>
  <c r="H71" i="14"/>
  <c r="H63" i="14"/>
  <c r="H56" i="14"/>
  <c r="H54" i="14"/>
  <c r="H49" i="14"/>
  <c r="H45" i="14"/>
  <c r="H43" i="14"/>
  <c r="H41" i="14"/>
  <c r="H39" i="14"/>
  <c r="H38" i="14"/>
  <c r="H37" i="14"/>
  <c r="H30" i="14"/>
  <c r="H25" i="14"/>
  <c r="H21" i="14"/>
  <c r="H19" i="14"/>
  <c r="H18" i="14"/>
  <c r="L18" i="14" s="1"/>
  <c r="H16" i="14"/>
  <c r="G1168" i="14"/>
  <c r="G1167" i="14" s="1"/>
  <c r="G1166" i="14" s="1"/>
  <c r="G1164" i="14"/>
  <c r="G1163" i="14" s="1"/>
  <c r="G1162" i="14" s="1"/>
  <c r="G1157" i="14"/>
  <c r="G1155" i="14"/>
  <c r="G1150" i="14"/>
  <c r="G1149" i="14" s="1"/>
  <c r="G1148" i="14" s="1"/>
  <c r="G1145" i="14"/>
  <c r="G1144" i="14" s="1"/>
  <c r="G1143" i="14" s="1"/>
  <c r="G1139" i="14"/>
  <c r="G1136" i="14" s="1"/>
  <c r="G1135" i="14" s="1"/>
  <c r="G1134" i="14" s="1"/>
  <c r="G1131" i="14"/>
  <c r="G1127" i="14"/>
  <c r="G1117" i="14"/>
  <c r="G1116" i="14" s="1"/>
  <c r="G1115" i="14" s="1"/>
  <c r="G1114" i="14" s="1"/>
  <c r="G1113" i="14" s="1"/>
  <c r="G1111" i="14"/>
  <c r="G1110" i="14" s="1"/>
  <c r="G1109" i="14" s="1"/>
  <c r="G1105" i="14"/>
  <c r="G1103" i="14"/>
  <c r="G1099" i="14"/>
  <c r="G1097" i="14"/>
  <c r="G1082" i="14"/>
  <c r="G1081" i="14" s="1"/>
  <c r="G1077" i="14"/>
  <c r="G1074" i="14"/>
  <c r="G1065" i="14"/>
  <c r="G1064" i="14" s="1"/>
  <c r="G1063" i="14" s="1"/>
  <c r="G1062" i="14" s="1"/>
  <c r="G1058" i="14"/>
  <c r="G1057" i="14" s="1"/>
  <c r="G1056" i="14" s="1"/>
  <c r="G1055" i="14" s="1"/>
  <c r="G1054" i="14" s="1"/>
  <c r="G1053" i="14" s="1"/>
  <c r="G1051" i="14"/>
  <c r="G1050" i="14" s="1"/>
  <c r="G1049" i="14" s="1"/>
  <c r="G1048" i="14" s="1"/>
  <c r="G1047" i="14" s="1"/>
  <c r="G1045" i="14"/>
  <c r="G1044" i="14" s="1"/>
  <c r="G1043" i="14" s="1"/>
  <c r="G1042" i="14" s="1"/>
  <c r="G1036" i="14" s="1"/>
  <c r="G1034" i="14"/>
  <c r="G1033" i="14" s="1"/>
  <c r="G1032" i="14" s="1"/>
  <c r="G1027" i="14" s="1"/>
  <c r="G1026" i="14" s="1"/>
  <c r="G1023" i="14"/>
  <c r="G1022" i="14" s="1"/>
  <c r="G1021" i="14" s="1"/>
  <c r="G1020" i="14" s="1"/>
  <c r="G1019" i="14" s="1"/>
  <c r="G1018" i="14" s="1"/>
  <c r="G1014" i="14"/>
  <c r="G1012" i="14"/>
  <c r="G1010" i="14"/>
  <c r="G1008" i="14"/>
  <c r="G1001" i="14"/>
  <c r="G1000" i="14" s="1"/>
  <c r="G998" i="14"/>
  <c r="G997" i="14" s="1"/>
  <c r="G995" i="14"/>
  <c r="G992" i="14" s="1"/>
  <c r="G988" i="14"/>
  <c r="G984" i="14"/>
  <c r="G980" i="14"/>
  <c r="G977" i="14"/>
  <c r="G965" i="14"/>
  <c r="G963" i="14"/>
  <c r="G961" i="14"/>
  <c r="G959" i="14"/>
  <c r="G957" i="14"/>
  <c r="G953" i="14"/>
  <c r="G951" i="14"/>
  <c r="G940" i="14"/>
  <c r="G938" i="14"/>
  <c r="G929" i="14"/>
  <c r="G928" i="14" s="1"/>
  <c r="G927" i="14" s="1"/>
  <c r="G922" i="14"/>
  <c r="G921" i="14" s="1"/>
  <c r="G920" i="14" s="1"/>
  <c r="G916" i="14"/>
  <c r="G915" i="14" s="1"/>
  <c r="G914" i="14" s="1"/>
  <c r="G913" i="14" s="1"/>
  <c r="G912" i="14" s="1"/>
  <c r="G907" i="14"/>
  <c r="G906" i="14" s="1"/>
  <c r="G905" i="14" s="1"/>
  <c r="G904" i="14" s="1"/>
  <c r="G903" i="14" s="1"/>
  <c r="G902" i="14" s="1"/>
  <c r="G900" i="14"/>
  <c r="G899" i="14" s="1"/>
  <c r="G898" i="14" s="1"/>
  <c r="G897" i="14" s="1"/>
  <c r="G896" i="14" s="1"/>
  <c r="G895" i="14" s="1"/>
  <c r="G889" i="14"/>
  <c r="G888" i="14" s="1"/>
  <c r="G887" i="14" s="1"/>
  <c r="G886" i="14" s="1"/>
  <c r="G885" i="14" s="1"/>
  <c r="G871" i="14" s="1"/>
  <c r="G869" i="14"/>
  <c r="G868" i="14" s="1"/>
  <c r="G867" i="14" s="1"/>
  <c r="G866" i="14" s="1"/>
  <c r="G865" i="14" s="1"/>
  <c r="G863" i="14"/>
  <c r="G861" i="14"/>
  <c r="G856" i="14"/>
  <c r="G853" i="14"/>
  <c r="G845" i="14"/>
  <c r="G844" i="14" s="1"/>
  <c r="G841" i="14"/>
  <c r="G840" i="14" s="1"/>
  <c r="G835" i="14"/>
  <c r="G830" i="14"/>
  <c r="G828" i="14"/>
  <c r="G825" i="14"/>
  <c r="G822" i="14"/>
  <c r="G818" i="14"/>
  <c r="G816" i="14"/>
  <c r="G812" i="14"/>
  <c r="G806" i="14"/>
  <c r="G805" i="14" s="1"/>
  <c r="G804" i="14" s="1"/>
  <c r="G803" i="14" s="1"/>
  <c r="G802" i="14" s="1"/>
  <c r="G795" i="14"/>
  <c r="G794" i="14" s="1"/>
  <c r="G793" i="14" s="1"/>
  <c r="G771" i="14"/>
  <c r="G769" i="14"/>
  <c r="G767" i="14"/>
  <c r="G765" i="14"/>
  <c r="G763" i="14"/>
  <c r="G761" i="14"/>
  <c r="G758" i="14"/>
  <c r="G757" i="14" s="1"/>
  <c r="G727" i="14"/>
  <c r="G725" i="14"/>
  <c r="G722" i="14"/>
  <c r="G721" i="14" s="1"/>
  <c r="G715" i="14"/>
  <c r="G709" i="14"/>
  <c r="G707" i="14"/>
  <c r="G700" i="14"/>
  <c r="G699" i="14" s="1"/>
  <c r="G698" i="14" s="1"/>
  <c r="G697" i="14" s="1"/>
  <c r="G696" i="14" s="1"/>
  <c r="G695" i="14" s="1"/>
  <c r="G691" i="14"/>
  <c r="G690" i="14" s="1"/>
  <c r="G689" i="14" s="1"/>
  <c r="G688" i="14" s="1"/>
  <c r="G687" i="14" s="1"/>
  <c r="G686" i="14" s="1"/>
  <c r="G684" i="14"/>
  <c r="G683" i="14" s="1"/>
  <c r="G682" i="14" s="1"/>
  <c r="G681" i="14" s="1"/>
  <c r="G680" i="14" s="1"/>
  <c r="G679" i="14" s="1"/>
  <c r="G677" i="14"/>
  <c r="G676" i="14" s="1"/>
  <c r="G675" i="14" s="1"/>
  <c r="G674" i="14" s="1"/>
  <c r="G672" i="14"/>
  <c r="G671" i="14" s="1"/>
  <c r="G670" i="14" s="1"/>
  <c r="G668" i="14"/>
  <c r="G666" i="14"/>
  <c r="G663" i="14"/>
  <c r="G662" i="14" s="1"/>
  <c r="G657" i="14"/>
  <c r="G656" i="14" s="1"/>
  <c r="G655" i="14" s="1"/>
  <c r="G654" i="14" s="1"/>
  <c r="G650" i="14"/>
  <c r="G649" i="14" s="1"/>
  <c r="G648" i="14" s="1"/>
  <c r="G647" i="14" s="1"/>
  <c r="G641" i="14"/>
  <c r="G640" i="14" s="1"/>
  <c r="G639" i="14" s="1"/>
  <c r="G638" i="14" s="1"/>
  <c r="G637" i="14" s="1"/>
  <c r="G636" i="14" s="1"/>
  <c r="G634" i="14"/>
  <c r="G633" i="14" s="1"/>
  <c r="G632" i="14" s="1"/>
  <c r="G631" i="14" s="1"/>
  <c r="G630" i="14" s="1"/>
  <c r="G629" i="14" s="1"/>
  <c r="G626" i="14"/>
  <c r="G625" i="14" s="1"/>
  <c r="G624" i="14" s="1"/>
  <c r="G623" i="14" s="1"/>
  <c r="G622" i="14" s="1"/>
  <c r="G618" i="14"/>
  <c r="G617" i="14" s="1"/>
  <c r="G616" i="14" s="1"/>
  <c r="G615" i="14" s="1"/>
  <c r="G614" i="14" s="1"/>
  <c r="G605" i="14"/>
  <c r="G592" i="14" s="1"/>
  <c r="G591" i="14" s="1"/>
  <c r="G586" i="14"/>
  <c r="G585" i="14" s="1"/>
  <c r="G584" i="14" s="1"/>
  <c r="G582" i="14"/>
  <c r="G580" i="14"/>
  <c r="G575" i="14"/>
  <c r="G574" i="14" s="1"/>
  <c r="G573" i="14" s="1"/>
  <c r="G571" i="14"/>
  <c r="G569" i="14"/>
  <c r="G564" i="14"/>
  <c r="G563" i="14" s="1"/>
  <c r="G562" i="14" s="1"/>
  <c r="G561" i="14" s="1"/>
  <c r="G558" i="14"/>
  <c r="G557" i="14" s="1"/>
  <c r="G556" i="14" s="1"/>
  <c r="G555" i="14" s="1"/>
  <c r="G554" i="14" s="1"/>
  <c r="G552" i="14"/>
  <c r="G551" i="14" s="1"/>
  <c r="G550" i="14" s="1"/>
  <c r="G549" i="14" s="1"/>
  <c r="G543" i="14" s="1"/>
  <c r="G541" i="14"/>
  <c r="G540" i="14" s="1"/>
  <c r="G539" i="14" s="1"/>
  <c r="G538" i="14" s="1"/>
  <c r="G537" i="14" s="1"/>
  <c r="G534" i="14"/>
  <c r="G533" i="14" s="1"/>
  <c r="G532" i="14" s="1"/>
  <c r="G531" i="14" s="1"/>
  <c r="G530" i="14" s="1"/>
  <c r="G519" i="14" s="1"/>
  <c r="G517" i="14"/>
  <c r="G516" i="14" s="1"/>
  <c r="G515" i="14" s="1"/>
  <c r="G514" i="14" s="1"/>
  <c r="G513" i="14" s="1"/>
  <c r="G505" i="14"/>
  <c r="G503" i="14"/>
  <c r="G499" i="14"/>
  <c r="G498" i="14" s="1"/>
  <c r="G497" i="14" s="1"/>
  <c r="G494" i="14"/>
  <c r="G493" i="14" s="1"/>
  <c r="G492" i="14" s="1"/>
  <c r="G491" i="14" s="1"/>
  <c r="G489" i="14"/>
  <c r="G488" i="14" s="1"/>
  <c r="G487" i="14" s="1"/>
  <c r="G486" i="14" s="1"/>
  <c r="G453" i="14"/>
  <c r="G452" i="14" s="1"/>
  <c r="G450" i="14"/>
  <c r="G448" i="14"/>
  <c r="G441" i="14"/>
  <c r="G440" i="14" s="1"/>
  <c r="G439" i="14" s="1"/>
  <c r="G438" i="14" s="1"/>
  <c r="G434" i="14"/>
  <c r="G433" i="14" s="1"/>
  <c r="G432" i="14" s="1"/>
  <c r="G430" i="14"/>
  <c r="G429" i="14" s="1"/>
  <c r="G428" i="14" s="1"/>
  <c r="G408" i="14"/>
  <c r="G406" i="14"/>
  <c r="G401" i="14"/>
  <c r="G400" i="14" s="1"/>
  <c r="G399" i="14" s="1"/>
  <c r="G397" i="14"/>
  <c r="G396" i="14" s="1"/>
  <c r="G395" i="14" s="1"/>
  <c r="G393" i="14"/>
  <c r="G391" i="14"/>
  <c r="G389" i="14"/>
  <c r="G386" i="14"/>
  <c r="G382" i="14"/>
  <c r="G375" i="14"/>
  <c r="G373" i="14"/>
  <c r="G367" i="14"/>
  <c r="G365" i="14"/>
  <c r="G362" i="14"/>
  <c r="G360" i="14"/>
  <c r="G355" i="14"/>
  <c r="G354" i="14" s="1"/>
  <c r="G353" i="14" s="1"/>
  <c r="G352" i="14" s="1"/>
  <c r="G349" i="14"/>
  <c r="G348" i="14" s="1"/>
  <c r="G342" i="14"/>
  <c r="G341" i="14" s="1"/>
  <c r="G338" i="14"/>
  <c r="G335" i="14"/>
  <c r="G329" i="14"/>
  <c r="G327" i="14"/>
  <c r="G324" i="14"/>
  <c r="G322" i="14"/>
  <c r="G320" i="14"/>
  <c r="G316" i="14"/>
  <c r="G312" i="14"/>
  <c r="G309" i="14"/>
  <c r="G305" i="14"/>
  <c r="G301" i="14"/>
  <c r="G300" i="14" s="1"/>
  <c r="G299" i="14" s="1"/>
  <c r="G289" i="14"/>
  <c r="G288" i="14" s="1"/>
  <c r="G287" i="14" s="1"/>
  <c r="G286" i="14" s="1"/>
  <c r="G281" i="14"/>
  <c r="G280" i="14" s="1"/>
  <c r="G279" i="14" s="1"/>
  <c r="G278" i="14" s="1"/>
  <c r="G275" i="14"/>
  <c r="G274" i="14" s="1"/>
  <c r="G273" i="14" s="1"/>
  <c r="G270" i="14"/>
  <c r="G267" i="14"/>
  <c r="G261" i="14"/>
  <c r="G260" i="14" s="1"/>
  <c r="G254" i="14"/>
  <c r="G253" i="14" s="1"/>
  <c r="G252" i="14" s="1"/>
  <c r="G251" i="14" s="1"/>
  <c r="G250" i="14" s="1"/>
  <c r="G248" i="14"/>
  <c r="G247" i="14" s="1"/>
  <c r="G246" i="14" s="1"/>
  <c r="G244" i="14"/>
  <c r="G243" i="14" s="1"/>
  <c r="G242" i="14" s="1"/>
  <c r="G236" i="14"/>
  <c r="G234" i="14"/>
  <c r="G229" i="14"/>
  <c r="G228" i="14" s="1"/>
  <c r="G226" i="14"/>
  <c r="G225" i="14" s="1"/>
  <c r="G221" i="14"/>
  <c r="G219" i="14"/>
  <c r="G207" i="14"/>
  <c r="G205" i="14"/>
  <c r="G201" i="14"/>
  <c r="G193" i="14"/>
  <c r="G192" i="14" s="1"/>
  <c r="G191" i="14" s="1"/>
  <c r="G189" i="14"/>
  <c r="G186" i="14"/>
  <c r="G178" i="14"/>
  <c r="G177" i="14" s="1"/>
  <c r="G176" i="14" s="1"/>
  <c r="G174" i="14"/>
  <c r="G173" i="14" s="1"/>
  <c r="G172" i="14" s="1"/>
  <c r="G164" i="14"/>
  <c r="G162" i="14"/>
  <c r="G160" i="14"/>
  <c r="G158" i="14"/>
  <c r="G155" i="14"/>
  <c r="G153" i="14"/>
  <c r="G151" i="14"/>
  <c r="G147" i="14"/>
  <c r="G145" i="14"/>
  <c r="G143" i="14"/>
  <c r="G141" i="14"/>
  <c r="G139" i="14"/>
  <c r="G134" i="14"/>
  <c r="G133" i="14" s="1"/>
  <c r="G132" i="14" s="1"/>
  <c r="G129" i="14"/>
  <c r="G128" i="14" s="1"/>
  <c r="G127" i="14" s="1"/>
  <c r="G125" i="14"/>
  <c r="G123" i="14"/>
  <c r="G120" i="14"/>
  <c r="G115" i="14"/>
  <c r="G114" i="14" s="1"/>
  <c r="G112" i="14"/>
  <c r="G111" i="14" s="1"/>
  <c r="G106" i="14"/>
  <c r="G105" i="14" s="1"/>
  <c r="G104" i="14" s="1"/>
  <c r="G102" i="14"/>
  <c r="G101" i="14" s="1"/>
  <c r="G100" i="14" s="1"/>
  <c r="G99" i="14" s="1"/>
  <c r="G98" i="14" s="1"/>
  <c r="G96" i="14"/>
  <c r="G94" i="14"/>
  <c r="G91" i="14"/>
  <c r="G88" i="14"/>
  <c r="G86" i="14"/>
  <c r="G84" i="14"/>
  <c r="G82" i="14"/>
  <c r="G77" i="14"/>
  <c r="G72" i="14"/>
  <c r="G70" i="14"/>
  <c r="G62" i="14"/>
  <c r="G61" i="14" s="1"/>
  <c r="G60" i="14" s="1"/>
  <c r="G55" i="14"/>
  <c r="G53" i="14"/>
  <c r="G48" i="14"/>
  <c r="G47" i="14" s="1"/>
  <c r="G46" i="14" s="1"/>
  <c r="G44" i="14"/>
  <c r="G42" i="14"/>
  <c r="G40" i="14"/>
  <c r="G36" i="14"/>
  <c r="G29" i="14"/>
  <c r="G28" i="14" s="1"/>
  <c r="G27" i="14" s="1"/>
  <c r="G26" i="14" s="1"/>
  <c r="G24" i="14"/>
  <c r="G23" i="14" s="1"/>
  <c r="G22" i="14" s="1"/>
  <c r="G20" i="14"/>
  <c r="G17" i="14"/>
  <c r="G15" i="14"/>
  <c r="F27" i="17" l="1"/>
  <c r="O605" i="17"/>
  <c r="H401" i="17"/>
  <c r="O207" i="17"/>
  <c r="O203" i="17" s="1"/>
  <c r="O145" i="17"/>
  <c r="H366" i="17"/>
  <c r="N935" i="14"/>
  <c r="N1069" i="14"/>
  <c r="S200" i="14"/>
  <c r="S935" i="14"/>
  <c r="N200" i="14"/>
  <c r="O444" i="17"/>
  <c r="R548" i="17"/>
  <c r="R547" i="17" s="1"/>
  <c r="O407" i="17"/>
  <c r="O622" i="17"/>
  <c r="F100" i="17"/>
  <c r="H547" i="17"/>
  <c r="N157" i="14"/>
  <c r="N216" i="14"/>
  <c r="S157" i="14"/>
  <c r="V78" i="14"/>
  <c r="V77" i="14" s="1"/>
  <c r="T77" i="14"/>
  <c r="Q78" i="14"/>
  <c r="Q77" i="14" s="1"/>
  <c r="O77" i="14"/>
  <c r="R367" i="17"/>
  <c r="R366" i="17" s="1"/>
  <c r="S216" i="14"/>
  <c r="S215" i="14" s="1"/>
  <c r="S214" i="14" s="1"/>
  <c r="N279" i="14"/>
  <c r="N278" i="14" s="1"/>
  <c r="N277" i="14" s="1"/>
  <c r="S279" i="14"/>
  <c r="S278" i="14" s="1"/>
  <c r="S277" i="14" s="1"/>
  <c r="N1027" i="14"/>
  <c r="N1026" i="14" s="1"/>
  <c r="N1025" i="14" s="1"/>
  <c r="S1027" i="14"/>
  <c r="S1026" i="14" s="1"/>
  <c r="S1025" i="14" s="1"/>
  <c r="S1068" i="14"/>
  <c r="Q313" i="14"/>
  <c r="Q312" i="14" s="1"/>
  <c r="O312" i="14"/>
  <c r="V313" i="14"/>
  <c r="V312" i="14" s="1"/>
  <c r="T312" i="14"/>
  <c r="R362" i="17"/>
  <c r="R359" i="17" s="1"/>
  <c r="Q307" i="14"/>
  <c r="Q305" i="14" s="1"/>
  <c r="O305" i="14"/>
  <c r="V307" i="14"/>
  <c r="V305" i="14" s="1"/>
  <c r="T305" i="14"/>
  <c r="N369" i="14"/>
  <c r="S369" i="14"/>
  <c r="N1136" i="14"/>
  <c r="N1135" i="14" s="1"/>
  <c r="N1134" i="14" s="1"/>
  <c r="S1136" i="14"/>
  <c r="S1135" i="14" s="1"/>
  <c r="S1134" i="14" s="1"/>
  <c r="O52" i="17"/>
  <c r="F152" i="17"/>
  <c r="F243" i="17"/>
  <c r="F242" i="17" s="1"/>
  <c r="F84" i="17"/>
  <c r="F126" i="17"/>
  <c r="O99" i="17"/>
  <c r="O98" i="17" s="1"/>
  <c r="R475" i="17"/>
  <c r="F62" i="17"/>
  <c r="O474" i="17"/>
  <c r="O473" i="17" s="1"/>
  <c r="O245" i="17"/>
  <c r="O358" i="17"/>
  <c r="H53" i="17"/>
  <c r="H321" i="17"/>
  <c r="H571" i="17"/>
  <c r="H580" i="17"/>
  <c r="R18" i="17"/>
  <c r="R17" i="17" s="1"/>
  <c r="R59" i="17"/>
  <c r="R58" i="17" s="1"/>
  <c r="R63" i="17"/>
  <c r="R62" i="17" s="1"/>
  <c r="R91" i="17"/>
  <c r="R90" i="17" s="1"/>
  <c r="R105" i="17"/>
  <c r="R104" i="17" s="1"/>
  <c r="R181" i="17"/>
  <c r="R180" i="17" s="1"/>
  <c r="R185" i="17"/>
  <c r="R184" i="17" s="1"/>
  <c r="R189" i="17"/>
  <c r="R188" i="17" s="1"/>
  <c r="R240" i="17"/>
  <c r="R239" i="17" s="1"/>
  <c r="R238" i="17" s="1"/>
  <c r="R237" i="17" s="1"/>
  <c r="R247" i="17"/>
  <c r="R246" i="17" s="1"/>
  <c r="R245" i="17" s="1"/>
  <c r="R342" i="17"/>
  <c r="R341" i="17" s="1"/>
  <c r="R356" i="17"/>
  <c r="R354" i="17" s="1"/>
  <c r="R347" i="17" s="1"/>
  <c r="R432" i="17"/>
  <c r="R427" i="17" s="1"/>
  <c r="R446" i="17"/>
  <c r="R445" i="17" s="1"/>
  <c r="R491" i="17"/>
  <c r="R490" i="17" s="1"/>
  <c r="R497" i="17"/>
  <c r="R496" i="17" s="1"/>
  <c r="R495" i="17" s="1"/>
  <c r="R494" i="17" s="1"/>
  <c r="R529" i="17"/>
  <c r="R528" i="17" s="1"/>
  <c r="R579" i="17"/>
  <c r="R578" i="17" s="1"/>
  <c r="R600" i="17"/>
  <c r="R599" i="17" s="1"/>
  <c r="R607" i="17"/>
  <c r="R606" i="17" s="1"/>
  <c r="R632" i="17"/>
  <c r="R631" i="17" s="1"/>
  <c r="R45" i="17"/>
  <c r="R44" i="17" s="1"/>
  <c r="R72" i="17"/>
  <c r="R71" i="17" s="1"/>
  <c r="R110" i="17"/>
  <c r="R109" i="17" s="1"/>
  <c r="R127" i="17"/>
  <c r="R126" i="17" s="1"/>
  <c r="R136" i="17"/>
  <c r="R135" i="17" s="1"/>
  <c r="R151" i="17"/>
  <c r="R150" i="17" s="1"/>
  <c r="R155" i="17"/>
  <c r="R154" i="17" s="1"/>
  <c r="R159" i="17"/>
  <c r="R158" i="17" s="1"/>
  <c r="R163" i="17"/>
  <c r="R162" i="17" s="1"/>
  <c r="R176" i="17"/>
  <c r="R175" i="17" s="1"/>
  <c r="R202" i="17"/>
  <c r="R201" i="17" s="1"/>
  <c r="R200" i="17" s="1"/>
  <c r="R218" i="17"/>
  <c r="R217" i="17" s="1"/>
  <c r="R224" i="17"/>
  <c r="R223" i="17" s="1"/>
  <c r="R229" i="17"/>
  <c r="R228" i="17" s="1"/>
  <c r="R227" i="17" s="1"/>
  <c r="R256" i="17"/>
  <c r="R255" i="17" s="1"/>
  <c r="R254" i="17" s="1"/>
  <c r="R269" i="17"/>
  <c r="R268" i="17" s="1"/>
  <c r="R278" i="17"/>
  <c r="R277" i="17" s="1"/>
  <c r="R282" i="17"/>
  <c r="R281" i="17" s="1"/>
  <c r="R388" i="17"/>
  <c r="R387" i="17" s="1"/>
  <c r="R386" i="17" s="1"/>
  <c r="R385" i="17" s="1"/>
  <c r="R483" i="17"/>
  <c r="R482" i="17" s="1"/>
  <c r="R508" i="17"/>
  <c r="R507" i="17" s="1"/>
  <c r="R504" i="17" s="1"/>
  <c r="R503" i="17" s="1"/>
  <c r="R516" i="17"/>
  <c r="R515" i="17" s="1"/>
  <c r="R520" i="17"/>
  <c r="R519" i="17" s="1"/>
  <c r="R555" i="17"/>
  <c r="R554" i="17" s="1"/>
  <c r="R559" i="17"/>
  <c r="R558" i="17" s="1"/>
  <c r="R563" i="17"/>
  <c r="R562" i="17" s="1"/>
  <c r="R567" i="17"/>
  <c r="R566" i="17" s="1"/>
  <c r="R575" i="17"/>
  <c r="R574" i="17" s="1"/>
  <c r="R584" i="17"/>
  <c r="R589" i="17"/>
  <c r="R588" i="17" s="1"/>
  <c r="R16" i="17"/>
  <c r="R15" i="17" s="1"/>
  <c r="R57" i="17"/>
  <c r="R56" i="17" s="1"/>
  <c r="R61" i="17"/>
  <c r="R60" i="17" s="1"/>
  <c r="R85" i="17"/>
  <c r="R84" i="17" s="1"/>
  <c r="R89" i="17"/>
  <c r="R88" i="17" s="1"/>
  <c r="R101" i="17"/>
  <c r="R100" i="17" s="1"/>
  <c r="R183" i="17"/>
  <c r="R182" i="17" s="1"/>
  <c r="R187" i="17"/>
  <c r="R186" i="17" s="1"/>
  <c r="R244" i="17"/>
  <c r="R243" i="17" s="1"/>
  <c r="R242" i="17" s="1"/>
  <c r="R326" i="17"/>
  <c r="R340" i="17"/>
  <c r="R339" i="17" s="1"/>
  <c r="R338" i="17" s="1"/>
  <c r="R371" i="17"/>
  <c r="R370" i="17" s="1"/>
  <c r="R424" i="17"/>
  <c r="R423" i="17" s="1"/>
  <c r="R439" i="17"/>
  <c r="R438" i="17" s="1"/>
  <c r="R471" i="17"/>
  <c r="R470" i="17" s="1"/>
  <c r="R493" i="17"/>
  <c r="R492" i="17" s="1"/>
  <c r="R501" i="17"/>
  <c r="R500" i="17" s="1"/>
  <c r="R499" i="17" s="1"/>
  <c r="R498" i="17" s="1"/>
  <c r="R527" i="17"/>
  <c r="R526" i="17" s="1"/>
  <c r="R538" i="17"/>
  <c r="R537" i="17" s="1"/>
  <c r="R536" i="17" s="1"/>
  <c r="R535" i="17" s="1"/>
  <c r="R580" i="17"/>
  <c r="R602" i="17"/>
  <c r="R601" i="17" s="1"/>
  <c r="R609" i="17"/>
  <c r="R608" i="17" s="1"/>
  <c r="R630" i="17"/>
  <c r="R629" i="17" s="1"/>
  <c r="R43" i="17"/>
  <c r="R42" i="17" s="1"/>
  <c r="R70" i="17"/>
  <c r="R69" i="17" s="1"/>
  <c r="R116" i="17"/>
  <c r="R115" i="17" s="1"/>
  <c r="R134" i="17"/>
  <c r="R133" i="17" s="1"/>
  <c r="R140" i="17"/>
  <c r="R139" i="17" s="1"/>
  <c r="R138" i="17" s="1"/>
  <c r="R137" i="17" s="1"/>
  <c r="R153" i="17"/>
  <c r="R152" i="17" s="1"/>
  <c r="R157" i="17"/>
  <c r="R156" i="17" s="1"/>
  <c r="R161" i="17"/>
  <c r="R160" i="17" s="1"/>
  <c r="R165" i="17"/>
  <c r="R164" i="17" s="1"/>
  <c r="R206" i="17"/>
  <c r="R205" i="17" s="1"/>
  <c r="R204" i="17" s="1"/>
  <c r="R216" i="17"/>
  <c r="R215" i="17" s="1"/>
  <c r="R222" i="17"/>
  <c r="R221" i="17" s="1"/>
  <c r="R226" i="17"/>
  <c r="R225" i="17" s="1"/>
  <c r="R253" i="17"/>
  <c r="R252" i="17" s="1"/>
  <c r="R251" i="17" s="1"/>
  <c r="R264" i="17"/>
  <c r="R263" i="17" s="1"/>
  <c r="R271" i="17"/>
  <c r="R270" i="17" s="1"/>
  <c r="R280" i="17"/>
  <c r="R279" i="17" s="1"/>
  <c r="R518" i="17"/>
  <c r="R517" i="17" s="1"/>
  <c r="R522" i="17"/>
  <c r="R521" i="17" s="1"/>
  <c r="R534" i="17"/>
  <c r="R533" i="17" s="1"/>
  <c r="R553" i="17"/>
  <c r="R552" i="17" s="1"/>
  <c r="R557" i="17"/>
  <c r="R556" i="17" s="1"/>
  <c r="R561" i="17"/>
  <c r="R560" i="17" s="1"/>
  <c r="R565" i="17"/>
  <c r="R564" i="17" s="1"/>
  <c r="R543" i="17"/>
  <c r="R542" i="17" s="1"/>
  <c r="R541" i="17" s="1"/>
  <c r="R540" i="17" s="1"/>
  <c r="H146" i="17"/>
  <c r="R38" i="17"/>
  <c r="R37" i="17" s="1"/>
  <c r="R122" i="17"/>
  <c r="R146" i="17"/>
  <c r="R78" i="17"/>
  <c r="R434" i="17"/>
  <c r="R465" i="17"/>
  <c r="R572" i="17"/>
  <c r="R571" i="17" s="1"/>
  <c r="H434" i="17"/>
  <c r="H530" i="17"/>
  <c r="R53" i="17"/>
  <c r="R73" i="17"/>
  <c r="R259" i="17"/>
  <c r="R391" i="17"/>
  <c r="R410" i="17"/>
  <c r="R568" i="17"/>
  <c r="Q592" i="14"/>
  <c r="Q591" i="14" s="1"/>
  <c r="Q590" i="14" s="1"/>
  <c r="Q589" i="14" s="1"/>
  <c r="Q588" i="14" s="1"/>
  <c r="S1096" i="14"/>
  <c r="S1095" i="14" s="1"/>
  <c r="S1094" i="14" s="1"/>
  <c r="S1093" i="14" s="1"/>
  <c r="V592" i="14"/>
  <c r="V591" i="14" s="1"/>
  <c r="V590" i="14" s="1"/>
  <c r="V589" i="14" s="1"/>
  <c r="V588" i="14" s="1"/>
  <c r="N1096" i="14"/>
  <c r="N1095" i="14" s="1"/>
  <c r="N1094" i="14" s="1"/>
  <c r="N1093" i="14" s="1"/>
  <c r="S888" i="14"/>
  <c r="S887" i="14" s="1"/>
  <c r="S886" i="14" s="1"/>
  <c r="S885" i="14" s="1"/>
  <c r="S871" i="14" s="1"/>
  <c r="S956" i="14"/>
  <c r="S955" i="14" s="1"/>
  <c r="N888" i="14"/>
  <c r="N887" i="14" s="1"/>
  <c r="N886" i="14" s="1"/>
  <c r="N885" i="14" s="1"/>
  <c r="N871" i="14" s="1"/>
  <c r="N956" i="14"/>
  <c r="N955" i="14" s="1"/>
  <c r="N405" i="14"/>
  <c r="N404" i="14" s="1"/>
  <c r="N403" i="14" s="1"/>
  <c r="N433" i="14"/>
  <c r="N432" i="14" s="1"/>
  <c r="N417" i="14" s="1"/>
  <c r="S433" i="14"/>
  <c r="S432" i="14" s="1"/>
  <c r="S417" i="14" s="1"/>
  <c r="N304" i="14"/>
  <c r="S304" i="14"/>
  <c r="S61" i="14"/>
  <c r="S60" i="14" s="1"/>
  <c r="N61" i="14"/>
  <c r="N60" i="14" s="1"/>
  <c r="Q845" i="14"/>
  <c r="Q844" i="14" s="1"/>
  <c r="Q1117" i="14"/>
  <c r="Q1116" i="14" s="1"/>
  <c r="Q1115" i="14" s="1"/>
  <c r="Q1114" i="14" s="1"/>
  <c r="Q1113" i="14" s="1"/>
  <c r="Q1145" i="14"/>
  <c r="Q1144" i="14" s="1"/>
  <c r="Q1143" i="14" s="1"/>
  <c r="V1074" i="14"/>
  <c r="V1150" i="14"/>
  <c r="V1149" i="14" s="1"/>
  <c r="V1148" i="14" s="1"/>
  <c r="V17" i="14"/>
  <c r="V120" i="14"/>
  <c r="V134" i="14"/>
  <c r="V133" i="14" s="1"/>
  <c r="V132" i="14" s="1"/>
  <c r="V830" i="14"/>
  <c r="V845" i="14"/>
  <c r="V844" i="14" s="1"/>
  <c r="V907" i="14"/>
  <c r="V906" i="14" s="1"/>
  <c r="V905" i="14" s="1"/>
  <c r="V904" i="14" s="1"/>
  <c r="V903" i="14" s="1"/>
  <c r="V902" i="14" s="1"/>
  <c r="V1127" i="14"/>
  <c r="Q822" i="14"/>
  <c r="Q835" i="14"/>
  <c r="Q853" i="14"/>
  <c r="V36" i="14"/>
  <c r="V88" i="14"/>
  <c r="V727" i="14"/>
  <c r="V1139" i="14"/>
  <c r="Q120" i="14"/>
  <c r="Q147" i="14"/>
  <c r="Q309" i="14"/>
  <c r="V178" i="14"/>
  <c r="V177" i="14" s="1"/>
  <c r="V176" i="14" s="1"/>
  <c r="V193" i="14"/>
  <c r="V192" i="14" s="1"/>
  <c r="V191" i="14" s="1"/>
  <c r="V650" i="14"/>
  <c r="V649" i="14" s="1"/>
  <c r="V648" i="14" s="1"/>
  <c r="V647" i="14" s="1"/>
  <c r="Q91" i="14"/>
  <c r="V91" i="14"/>
  <c r="V618" i="14"/>
  <c r="V617" i="14" s="1"/>
  <c r="V616" i="14" s="1"/>
  <c r="V615" i="14" s="1"/>
  <c r="V614" i="14" s="1"/>
  <c r="O20" i="14"/>
  <c r="Q21" i="14"/>
  <c r="Q20" i="14" s="1"/>
  <c r="O29" i="14"/>
  <c r="O28" i="14" s="1"/>
  <c r="O27" i="14" s="1"/>
  <c r="O26" i="14" s="1"/>
  <c r="Q30" i="14"/>
  <c r="Q29" i="14" s="1"/>
  <c r="Q28" i="14" s="1"/>
  <c r="Q27" i="14" s="1"/>
  <c r="Q26" i="14" s="1"/>
  <c r="O42" i="14"/>
  <c r="Q43" i="14"/>
  <c r="Q42" i="14" s="1"/>
  <c r="O53" i="14"/>
  <c r="Q54" i="14"/>
  <c r="Q53" i="14" s="1"/>
  <c r="O62" i="14"/>
  <c r="Q63" i="14"/>
  <c r="Q62" i="14" s="1"/>
  <c r="O139" i="14"/>
  <c r="Q140" i="14"/>
  <c r="Q139" i="14" s="1"/>
  <c r="O143" i="14"/>
  <c r="Q144" i="14"/>
  <c r="Q143" i="14" s="1"/>
  <c r="O327" i="14"/>
  <c r="Q328" i="14"/>
  <c r="Q327" i="14" s="1"/>
  <c r="O360" i="14"/>
  <c r="Q361" i="14"/>
  <c r="Q360" i="14" s="1"/>
  <c r="O365" i="14"/>
  <c r="Q366" i="14"/>
  <c r="Q365" i="14" s="1"/>
  <c r="O373" i="14"/>
  <c r="Q374" i="14"/>
  <c r="Q373" i="14" s="1"/>
  <c r="Q369" i="14" s="1"/>
  <c r="O382" i="14"/>
  <c r="Q383" i="14"/>
  <c r="Q382" i="14" s="1"/>
  <c r="O389" i="14"/>
  <c r="Q390" i="14"/>
  <c r="Q389" i="14" s="1"/>
  <c r="O393" i="14"/>
  <c r="Q394" i="14"/>
  <c r="Q393" i="14" s="1"/>
  <c r="O401" i="14"/>
  <c r="O400" i="14" s="1"/>
  <c r="O399" i="14" s="1"/>
  <c r="Q402" i="14"/>
  <c r="Q401" i="14" s="1"/>
  <c r="Q400" i="14" s="1"/>
  <c r="Q399" i="14" s="1"/>
  <c r="O430" i="14"/>
  <c r="O429" i="14" s="1"/>
  <c r="O428" i="14" s="1"/>
  <c r="Q431" i="14"/>
  <c r="Q430" i="14" s="1"/>
  <c r="Q429" i="14" s="1"/>
  <c r="Q428" i="14" s="1"/>
  <c r="O441" i="14"/>
  <c r="O440" i="14" s="1"/>
  <c r="O439" i="14" s="1"/>
  <c r="O438" i="14" s="1"/>
  <c r="Q442" i="14"/>
  <c r="Q441" i="14" s="1"/>
  <c r="Q440" i="14" s="1"/>
  <c r="Q439" i="14" s="1"/>
  <c r="Q438" i="14" s="1"/>
  <c r="O450" i="14"/>
  <c r="Q451" i="14"/>
  <c r="Q450" i="14" s="1"/>
  <c r="O489" i="14"/>
  <c r="O488" i="14" s="1"/>
  <c r="O487" i="14" s="1"/>
  <c r="O486" i="14" s="1"/>
  <c r="Q490" i="14"/>
  <c r="Q489" i="14" s="1"/>
  <c r="Q488" i="14" s="1"/>
  <c r="Q487" i="14" s="1"/>
  <c r="Q486" i="14" s="1"/>
  <c r="O499" i="14"/>
  <c r="O498" i="14" s="1"/>
  <c r="O497" i="14" s="1"/>
  <c r="Q500" i="14"/>
  <c r="Q499" i="14" s="1"/>
  <c r="Q498" i="14" s="1"/>
  <c r="Q497" i="14" s="1"/>
  <c r="O505" i="14"/>
  <c r="Q506" i="14"/>
  <c r="Q505" i="14" s="1"/>
  <c r="O534" i="14"/>
  <c r="O533" i="14" s="1"/>
  <c r="O532" i="14" s="1"/>
  <c r="O531" i="14" s="1"/>
  <c r="O530" i="14" s="1"/>
  <c r="O519" i="14" s="1"/>
  <c r="Q535" i="14"/>
  <c r="Q534" i="14" s="1"/>
  <c r="Q533" i="14" s="1"/>
  <c r="Q532" i="14" s="1"/>
  <c r="Q531" i="14" s="1"/>
  <c r="Q530" i="14" s="1"/>
  <c r="Q519" i="14" s="1"/>
  <c r="O641" i="14"/>
  <c r="O640" i="14" s="1"/>
  <c r="O639" i="14" s="1"/>
  <c r="O638" i="14" s="1"/>
  <c r="O637" i="14" s="1"/>
  <c r="O636" i="14" s="1"/>
  <c r="Q642" i="14"/>
  <c r="Q641" i="14" s="1"/>
  <c r="Q640" i="14" s="1"/>
  <c r="Q639" i="14" s="1"/>
  <c r="Q638" i="14" s="1"/>
  <c r="Q637" i="14" s="1"/>
  <c r="Q636" i="14" s="1"/>
  <c r="O663" i="14"/>
  <c r="O662" i="14" s="1"/>
  <c r="Q664" i="14"/>
  <c r="Q663" i="14" s="1"/>
  <c r="Q662" i="14" s="1"/>
  <c r="O668" i="14"/>
  <c r="Q669" i="14"/>
  <c r="Q668" i="14" s="1"/>
  <c r="O677" i="14"/>
  <c r="O676" i="14" s="1"/>
  <c r="O675" i="14" s="1"/>
  <c r="O674" i="14" s="1"/>
  <c r="Q678" i="14"/>
  <c r="Q677" i="14" s="1"/>
  <c r="Q676" i="14" s="1"/>
  <c r="Q675" i="14" s="1"/>
  <c r="Q674" i="14" s="1"/>
  <c r="O691" i="14"/>
  <c r="O690" i="14" s="1"/>
  <c r="O689" i="14" s="1"/>
  <c r="O688" i="14" s="1"/>
  <c r="O687" i="14" s="1"/>
  <c r="O686" i="14" s="1"/>
  <c r="Q692" i="14"/>
  <c r="Q691" i="14" s="1"/>
  <c r="Q690" i="14" s="1"/>
  <c r="Q689" i="14" s="1"/>
  <c r="Q688" i="14" s="1"/>
  <c r="Q687" i="14" s="1"/>
  <c r="Q686" i="14" s="1"/>
  <c r="O707" i="14"/>
  <c r="Q708" i="14"/>
  <c r="Q707" i="14" s="1"/>
  <c r="O715" i="14"/>
  <c r="Q716" i="14"/>
  <c r="Q715" i="14" s="1"/>
  <c r="O725" i="14"/>
  <c r="Q726" i="14"/>
  <c r="Q725" i="14" s="1"/>
  <c r="O828" i="14"/>
  <c r="Q829" i="14"/>
  <c r="Q828" i="14" s="1"/>
  <c r="O861" i="14"/>
  <c r="O860" i="14" s="1"/>
  <c r="O859" i="14" s="1"/>
  <c r="O858" i="14" s="1"/>
  <c r="Q862" i="14"/>
  <c r="Q861" i="14" s="1"/>
  <c r="Q860" i="14" s="1"/>
  <c r="Q859" i="14" s="1"/>
  <c r="Q858" i="14" s="1"/>
  <c r="Q907" i="14"/>
  <c r="Q906" i="14" s="1"/>
  <c r="Q905" i="14" s="1"/>
  <c r="Q904" i="14" s="1"/>
  <c r="Q903" i="14" s="1"/>
  <c r="Q902" i="14" s="1"/>
  <c r="O916" i="14"/>
  <c r="O915" i="14" s="1"/>
  <c r="O914" i="14" s="1"/>
  <c r="O913" i="14" s="1"/>
  <c r="O912" i="14" s="1"/>
  <c r="Q917" i="14"/>
  <c r="Q916" i="14" s="1"/>
  <c r="Q915" i="14" s="1"/>
  <c r="Q914" i="14" s="1"/>
  <c r="Q913" i="14" s="1"/>
  <c r="Q912" i="14" s="1"/>
  <c r="Q1082" i="14"/>
  <c r="Q1081" i="14" s="1"/>
  <c r="O1097" i="14"/>
  <c r="Q1098" i="14"/>
  <c r="Q1097" i="14" s="1"/>
  <c r="O1103" i="14"/>
  <c r="Q1127" i="14"/>
  <c r="O1131" i="14"/>
  <c r="Q1132" i="14"/>
  <c r="Q1131" i="14" s="1"/>
  <c r="Q1150" i="14"/>
  <c r="Q1149" i="14" s="1"/>
  <c r="Q1148" i="14" s="1"/>
  <c r="T20" i="14"/>
  <c r="V21" i="14"/>
  <c r="V20" i="14" s="1"/>
  <c r="T29" i="14"/>
  <c r="T28" i="14" s="1"/>
  <c r="T27" i="14" s="1"/>
  <c r="T26" i="14" s="1"/>
  <c r="V30" i="14"/>
  <c r="V29" i="14" s="1"/>
  <c r="V28" i="14" s="1"/>
  <c r="V27" i="14" s="1"/>
  <c r="V26" i="14" s="1"/>
  <c r="T42" i="14"/>
  <c r="V43" i="14"/>
  <c r="V42" i="14" s="1"/>
  <c r="T53" i="14"/>
  <c r="V54" i="14"/>
  <c r="V53" i="14" s="1"/>
  <c r="T62" i="14"/>
  <c r="V63" i="14"/>
  <c r="V62" i="14" s="1"/>
  <c r="T139" i="14"/>
  <c r="V140" i="14"/>
  <c r="V139" i="14" s="1"/>
  <c r="T143" i="14"/>
  <c r="V144" i="14"/>
  <c r="V143" i="14" s="1"/>
  <c r="V147" i="14"/>
  <c r="T316" i="14"/>
  <c r="V317" i="14"/>
  <c r="V316" i="14" s="1"/>
  <c r="T434" i="14"/>
  <c r="V435" i="14"/>
  <c r="V434" i="14" s="1"/>
  <c r="T448" i="14"/>
  <c r="V449" i="14"/>
  <c r="V448" i="14" s="1"/>
  <c r="T453" i="14"/>
  <c r="T452" i="14" s="1"/>
  <c r="V454" i="14"/>
  <c r="V453" i="14" s="1"/>
  <c r="V452" i="14" s="1"/>
  <c r="T494" i="14"/>
  <c r="T493" i="14" s="1"/>
  <c r="T492" i="14" s="1"/>
  <c r="T491" i="14" s="1"/>
  <c r="V495" i="14"/>
  <c r="V494" i="14" s="1"/>
  <c r="V493" i="14" s="1"/>
  <c r="V492" i="14" s="1"/>
  <c r="V491" i="14" s="1"/>
  <c r="T503" i="14"/>
  <c r="V504" i="14"/>
  <c r="V503" i="14" s="1"/>
  <c r="T517" i="14"/>
  <c r="T516" i="14" s="1"/>
  <c r="T515" i="14" s="1"/>
  <c r="T514" i="14" s="1"/>
  <c r="T513" i="14" s="1"/>
  <c r="V518" i="14"/>
  <c r="V517" i="14" s="1"/>
  <c r="V516" i="14" s="1"/>
  <c r="V515" i="14" s="1"/>
  <c r="V514" i="14" s="1"/>
  <c r="V513" i="14" s="1"/>
  <c r="T541" i="14"/>
  <c r="T540" i="14" s="1"/>
  <c r="T539" i="14" s="1"/>
  <c r="T538" i="14" s="1"/>
  <c r="T537" i="14" s="1"/>
  <c r="V542" i="14"/>
  <c r="V541" i="14" s="1"/>
  <c r="V540" i="14" s="1"/>
  <c r="V539" i="14" s="1"/>
  <c r="V538" i="14" s="1"/>
  <c r="V537" i="14" s="1"/>
  <c r="T558" i="14"/>
  <c r="T557" i="14" s="1"/>
  <c r="T556" i="14" s="1"/>
  <c r="T555" i="14" s="1"/>
  <c r="T554" i="14" s="1"/>
  <c r="V559" i="14"/>
  <c r="V558" i="14" s="1"/>
  <c r="V557" i="14" s="1"/>
  <c r="V556" i="14" s="1"/>
  <c r="V555" i="14" s="1"/>
  <c r="V554" i="14" s="1"/>
  <c r="T569" i="14"/>
  <c r="V570" i="14"/>
  <c r="V569" i="14" s="1"/>
  <c r="T575" i="14"/>
  <c r="T574" i="14" s="1"/>
  <c r="T573" i="14" s="1"/>
  <c r="V576" i="14"/>
  <c r="V575" i="14" s="1"/>
  <c r="V574" i="14" s="1"/>
  <c r="V573" i="14" s="1"/>
  <c r="T582" i="14"/>
  <c r="V583" i="14"/>
  <c r="V582" i="14" s="1"/>
  <c r="T672" i="14"/>
  <c r="T671" i="14" s="1"/>
  <c r="T670" i="14" s="1"/>
  <c r="V673" i="14"/>
  <c r="V672" i="14" s="1"/>
  <c r="V671" i="14" s="1"/>
  <c r="V670" i="14" s="1"/>
  <c r="T684" i="14"/>
  <c r="T683" i="14" s="1"/>
  <c r="T682" i="14" s="1"/>
  <c r="T681" i="14" s="1"/>
  <c r="T680" i="14" s="1"/>
  <c r="T679" i="14" s="1"/>
  <c r="V685" i="14"/>
  <c r="V684" i="14" s="1"/>
  <c r="V683" i="14" s="1"/>
  <c r="V682" i="14" s="1"/>
  <c r="V681" i="14" s="1"/>
  <c r="V680" i="14" s="1"/>
  <c r="V679" i="14" s="1"/>
  <c r="T700" i="14"/>
  <c r="T699" i="14" s="1"/>
  <c r="T698" i="14" s="1"/>
  <c r="T697" i="14" s="1"/>
  <c r="T696" i="14" s="1"/>
  <c r="T695" i="14" s="1"/>
  <c r="V701" i="14"/>
  <c r="V700" i="14" s="1"/>
  <c r="V699" i="14" s="1"/>
  <c r="V698" i="14" s="1"/>
  <c r="V697" i="14" s="1"/>
  <c r="V696" i="14" s="1"/>
  <c r="V695" i="14" s="1"/>
  <c r="T709" i="14"/>
  <c r="V710" i="14"/>
  <c r="V709" i="14" s="1"/>
  <c r="T761" i="14"/>
  <c r="V762" i="14"/>
  <c r="V761" i="14" s="1"/>
  <c r="T765" i="14"/>
  <c r="V766" i="14"/>
  <c r="V765" i="14" s="1"/>
  <c r="T769" i="14"/>
  <c r="V770" i="14"/>
  <c r="V769" i="14" s="1"/>
  <c r="T795" i="14"/>
  <c r="T794" i="14" s="1"/>
  <c r="T793" i="14" s="1"/>
  <c r="T784" i="14" s="1"/>
  <c r="T783" i="14" s="1"/>
  <c r="V796" i="14"/>
  <c r="V795" i="14" s="1"/>
  <c r="V794" i="14" s="1"/>
  <c r="V793" i="14" s="1"/>
  <c r="V784" i="14" s="1"/>
  <c r="V783" i="14" s="1"/>
  <c r="V812" i="14"/>
  <c r="T816" i="14"/>
  <c r="V817" i="14"/>
  <c r="V816" i="14" s="1"/>
  <c r="V822" i="14"/>
  <c r="V835" i="14"/>
  <c r="V853" i="14"/>
  <c r="T869" i="14"/>
  <c r="T868" i="14" s="1"/>
  <c r="T867" i="14" s="1"/>
  <c r="T866" i="14" s="1"/>
  <c r="T865" i="14" s="1"/>
  <c r="V870" i="14"/>
  <c r="V869" i="14" s="1"/>
  <c r="V868" i="14" s="1"/>
  <c r="V867" i="14" s="1"/>
  <c r="V866" i="14" s="1"/>
  <c r="V865" i="14" s="1"/>
  <c r="T940" i="14"/>
  <c r="V941" i="14"/>
  <c r="V940" i="14" s="1"/>
  <c r="T953" i="14"/>
  <c r="V954" i="14"/>
  <c r="V953" i="14" s="1"/>
  <c r="T959" i="14"/>
  <c r="V960" i="14"/>
  <c r="V959" i="14" s="1"/>
  <c r="T963" i="14"/>
  <c r="V964" i="14"/>
  <c r="V963" i="14" s="1"/>
  <c r="V978" i="14"/>
  <c r="V977" i="14" s="1"/>
  <c r="V984" i="14"/>
  <c r="T988" i="14"/>
  <c r="V989" i="14"/>
  <c r="V988" i="14" s="1"/>
  <c r="T998" i="14"/>
  <c r="T997" i="14" s="1"/>
  <c r="V999" i="14"/>
  <c r="V998" i="14" s="1"/>
  <c r="V997" i="14" s="1"/>
  <c r="T1077" i="14"/>
  <c r="V1078" i="14"/>
  <c r="V1077" i="14" s="1"/>
  <c r="T1111" i="14"/>
  <c r="T1110" i="14" s="1"/>
  <c r="T1109" i="14" s="1"/>
  <c r="V1112" i="14"/>
  <c r="V1111" i="14" s="1"/>
  <c r="V1110" i="14" s="1"/>
  <c r="V1109" i="14" s="1"/>
  <c r="T1164" i="14"/>
  <c r="T1163" i="14" s="1"/>
  <c r="T1162" i="14" s="1"/>
  <c r="V1165" i="14"/>
  <c r="V1164" i="14" s="1"/>
  <c r="V1163" i="14" s="1"/>
  <c r="V1162" i="14" s="1"/>
  <c r="Q17" i="14"/>
  <c r="O82" i="14"/>
  <c r="Q83" i="14"/>
  <c r="Q82" i="14" s="1"/>
  <c r="O86" i="14"/>
  <c r="Q87" i="14"/>
  <c r="Q86" i="14" s="1"/>
  <c r="O94" i="14"/>
  <c r="Q95" i="14"/>
  <c r="Q94" i="14" s="1"/>
  <c r="O102" i="14"/>
  <c r="O101" i="14" s="1"/>
  <c r="O100" i="14" s="1"/>
  <c r="O99" i="14" s="1"/>
  <c r="O98" i="14" s="1"/>
  <c r="Q103" i="14"/>
  <c r="Q102" i="14" s="1"/>
  <c r="Q101" i="14" s="1"/>
  <c r="Q100" i="14" s="1"/>
  <c r="Q99" i="14" s="1"/>
  <c r="Q98" i="14" s="1"/>
  <c r="O125" i="14"/>
  <c r="Q126" i="14"/>
  <c r="Q125" i="14" s="1"/>
  <c r="Q134" i="14"/>
  <c r="Q133" i="14" s="1"/>
  <c r="Q132" i="14" s="1"/>
  <c r="O153" i="14"/>
  <c r="Q154" i="14"/>
  <c r="Q153" i="14" s="1"/>
  <c r="O158" i="14"/>
  <c r="Q159" i="14"/>
  <c r="Q158" i="14" s="1"/>
  <c r="O162" i="14"/>
  <c r="Q163" i="14"/>
  <c r="Q162" i="14" s="1"/>
  <c r="O174" i="14"/>
  <c r="O173" i="14" s="1"/>
  <c r="O172" i="14" s="1"/>
  <c r="Q175" i="14"/>
  <c r="Q174" i="14" s="1"/>
  <c r="Q173" i="14" s="1"/>
  <c r="Q172" i="14" s="1"/>
  <c r="O189" i="14"/>
  <c r="Q190" i="14"/>
  <c r="Q189" i="14" s="1"/>
  <c r="O205" i="14"/>
  <c r="Q206" i="14"/>
  <c r="Q205" i="14" s="1"/>
  <c r="O219" i="14"/>
  <c r="Q220" i="14"/>
  <c r="Q219" i="14" s="1"/>
  <c r="O226" i="14"/>
  <c r="O225" i="14" s="1"/>
  <c r="Q227" i="14"/>
  <c r="Q226" i="14" s="1"/>
  <c r="Q225" i="14" s="1"/>
  <c r="O234" i="14"/>
  <c r="Q235" i="14"/>
  <c r="Q234" i="14" s="1"/>
  <c r="O244" i="14"/>
  <c r="O243" i="14" s="1"/>
  <c r="O242" i="14" s="1"/>
  <c r="Q245" i="14"/>
  <c r="Q244" i="14" s="1"/>
  <c r="Q243" i="14" s="1"/>
  <c r="Q242" i="14" s="1"/>
  <c r="Q269" i="14"/>
  <c r="Q267" i="14" s="1"/>
  <c r="O275" i="14"/>
  <c r="O274" i="14" s="1"/>
  <c r="O273" i="14" s="1"/>
  <c r="Q276" i="14"/>
  <c r="Q275" i="14" s="1"/>
  <c r="Q274" i="14" s="1"/>
  <c r="Q273" i="14" s="1"/>
  <c r="O289" i="14"/>
  <c r="O288" i="14" s="1"/>
  <c r="O287" i="14" s="1"/>
  <c r="O286" i="14" s="1"/>
  <c r="Q290" i="14"/>
  <c r="Q289" i="14" s="1"/>
  <c r="Q288" i="14" s="1"/>
  <c r="Q287" i="14" s="1"/>
  <c r="Q286" i="14" s="1"/>
  <c r="O569" i="14"/>
  <c r="Q570" i="14"/>
  <c r="Q569" i="14" s="1"/>
  <c r="O575" i="14"/>
  <c r="O574" i="14" s="1"/>
  <c r="O573" i="14" s="1"/>
  <c r="Q576" i="14"/>
  <c r="Q575" i="14" s="1"/>
  <c r="Q574" i="14" s="1"/>
  <c r="Q573" i="14" s="1"/>
  <c r="O582" i="14"/>
  <c r="Q583" i="14"/>
  <c r="Q582" i="14" s="1"/>
  <c r="O758" i="14"/>
  <c r="O757" i="14" s="1"/>
  <c r="Q759" i="14"/>
  <c r="Q758" i="14" s="1"/>
  <c r="Q757" i="14" s="1"/>
  <c r="O763" i="14"/>
  <c r="Q764" i="14"/>
  <c r="Q763" i="14" s="1"/>
  <c r="O767" i="14"/>
  <c r="Q768" i="14"/>
  <c r="Q767" i="14" s="1"/>
  <c r="O771" i="14"/>
  <c r="Q772" i="14"/>
  <c r="Q771" i="14" s="1"/>
  <c r="O806" i="14"/>
  <c r="O805" i="14" s="1"/>
  <c r="O804" i="14" s="1"/>
  <c r="O803" i="14" s="1"/>
  <c r="O802" i="14" s="1"/>
  <c r="Q807" i="14"/>
  <c r="Q806" i="14" s="1"/>
  <c r="Q805" i="14" s="1"/>
  <c r="Q804" i="14" s="1"/>
  <c r="Q803" i="14" s="1"/>
  <c r="Q802" i="14" s="1"/>
  <c r="Q812" i="14"/>
  <c r="O818" i="14"/>
  <c r="Q819" i="14"/>
  <c r="Q818" i="14" s="1"/>
  <c r="O938" i="14"/>
  <c r="Q939" i="14"/>
  <c r="Q938" i="14" s="1"/>
  <c r="O951" i="14"/>
  <c r="Q952" i="14"/>
  <c r="Q951" i="14" s="1"/>
  <c r="O957" i="14"/>
  <c r="Q958" i="14"/>
  <c r="Q957" i="14" s="1"/>
  <c r="O961" i="14"/>
  <c r="Q962" i="14"/>
  <c r="Q961" i="14" s="1"/>
  <c r="O965" i="14"/>
  <c r="Q966" i="14"/>
  <c r="Q965" i="14" s="1"/>
  <c r="O980" i="14"/>
  <c r="O976" i="14" s="1"/>
  <c r="O975" i="14" s="1"/>
  <c r="Q981" i="14"/>
  <c r="Q980" i="14" s="1"/>
  <c r="O995" i="14"/>
  <c r="O992" i="14" s="1"/>
  <c r="Q996" i="14"/>
  <c r="Q995" i="14" s="1"/>
  <c r="Q992" i="14" s="1"/>
  <c r="O1001" i="14"/>
  <c r="O1000" i="14" s="1"/>
  <c r="Q1002" i="14"/>
  <c r="Q1001" i="14" s="1"/>
  <c r="Q1000" i="14" s="1"/>
  <c r="O1010" i="14"/>
  <c r="Q1011" i="14"/>
  <c r="Q1010" i="14" s="1"/>
  <c r="O1014" i="14"/>
  <c r="Q1015" i="14"/>
  <c r="Q1014" i="14" s="1"/>
  <c r="O1034" i="14"/>
  <c r="O1033" i="14" s="1"/>
  <c r="O1032" i="14" s="1"/>
  <c r="Q1035" i="14"/>
  <c r="Q1034" i="14" s="1"/>
  <c r="Q1033" i="14" s="1"/>
  <c r="Q1032" i="14" s="1"/>
  <c r="O1051" i="14"/>
  <c r="O1050" i="14" s="1"/>
  <c r="O1049" i="14" s="1"/>
  <c r="O1048" i="14" s="1"/>
  <c r="O1047" i="14" s="1"/>
  <c r="Q1052" i="14"/>
  <c r="Q1051" i="14" s="1"/>
  <c r="Q1050" i="14" s="1"/>
  <c r="Q1049" i="14" s="1"/>
  <c r="Q1048" i="14" s="1"/>
  <c r="Q1047" i="14" s="1"/>
  <c r="O1065" i="14"/>
  <c r="O1064" i="14" s="1"/>
  <c r="O1063" i="14" s="1"/>
  <c r="O1062" i="14" s="1"/>
  <c r="Q1066" i="14"/>
  <c r="Q1065" i="14" s="1"/>
  <c r="Q1064" i="14" s="1"/>
  <c r="Q1063" i="14" s="1"/>
  <c r="Q1062" i="14" s="1"/>
  <c r="O1157" i="14"/>
  <c r="Q1158" i="14"/>
  <c r="Q1157" i="14" s="1"/>
  <c r="O1168" i="14"/>
  <c r="O1167" i="14" s="1"/>
  <c r="O1166" i="14" s="1"/>
  <c r="Q1169" i="14"/>
  <c r="Q1168" i="14" s="1"/>
  <c r="Q1167" i="14" s="1"/>
  <c r="Q1166" i="14" s="1"/>
  <c r="T82" i="14"/>
  <c r="V83" i="14"/>
  <c r="V82" i="14" s="1"/>
  <c r="T86" i="14"/>
  <c r="V87" i="14"/>
  <c r="V86" i="14" s="1"/>
  <c r="T94" i="14"/>
  <c r="V95" i="14"/>
  <c r="V94" i="14" s="1"/>
  <c r="T102" i="14"/>
  <c r="T101" i="14" s="1"/>
  <c r="T100" i="14" s="1"/>
  <c r="T99" i="14" s="1"/>
  <c r="T98" i="14" s="1"/>
  <c r="V103" i="14"/>
  <c r="V102" i="14" s="1"/>
  <c r="V101" i="14" s="1"/>
  <c r="V100" i="14" s="1"/>
  <c r="V99" i="14" s="1"/>
  <c r="V98" i="14" s="1"/>
  <c r="T125" i="14"/>
  <c r="V126" i="14"/>
  <c r="V125" i="14" s="1"/>
  <c r="T153" i="14"/>
  <c r="V154" i="14"/>
  <c r="V153" i="14" s="1"/>
  <c r="T158" i="14"/>
  <c r="V159" i="14"/>
  <c r="V158" i="14" s="1"/>
  <c r="T201" i="14"/>
  <c r="V202" i="14"/>
  <c r="V201" i="14" s="1"/>
  <c r="T207" i="14"/>
  <c r="V208" i="14"/>
  <c r="V207" i="14" s="1"/>
  <c r="T221" i="14"/>
  <c r="V222" i="14"/>
  <c r="V221" i="14" s="1"/>
  <c r="T229" i="14"/>
  <c r="T228" i="14" s="1"/>
  <c r="V230" i="14"/>
  <c r="V229" i="14" s="1"/>
  <c r="V228" i="14" s="1"/>
  <c r="T236" i="14"/>
  <c r="V237" i="14"/>
  <c r="V236" i="14" s="1"/>
  <c r="T248" i="14"/>
  <c r="T247" i="14" s="1"/>
  <c r="T246" i="14" s="1"/>
  <c r="V249" i="14"/>
  <c r="V248" i="14" s="1"/>
  <c r="V247" i="14" s="1"/>
  <c r="V246" i="14" s="1"/>
  <c r="T261" i="14"/>
  <c r="T260" i="14" s="1"/>
  <c r="V262" i="14"/>
  <c r="V261" i="14" s="1"/>
  <c r="V260" i="14" s="1"/>
  <c r="T263" i="14"/>
  <c r="V272" i="14"/>
  <c r="V270" i="14" s="1"/>
  <c r="T281" i="14"/>
  <c r="T280" i="14" s="1"/>
  <c r="V282" i="14"/>
  <c r="V281" i="14" s="1"/>
  <c r="V280" i="14" s="1"/>
  <c r="T301" i="14"/>
  <c r="T300" i="14" s="1"/>
  <c r="T299" i="14" s="1"/>
  <c r="V302" i="14"/>
  <c r="V301" i="14" s="1"/>
  <c r="V300" i="14" s="1"/>
  <c r="V299" i="14" s="1"/>
  <c r="V340" i="14"/>
  <c r="V338" i="14" s="1"/>
  <c r="V334" i="14" s="1"/>
  <c r="T355" i="14"/>
  <c r="T354" i="14" s="1"/>
  <c r="T353" i="14" s="1"/>
  <c r="T352" i="14" s="1"/>
  <c r="V356" i="14"/>
  <c r="V355" i="14" s="1"/>
  <c r="V354" i="14" s="1"/>
  <c r="V353" i="14" s="1"/>
  <c r="V352" i="14" s="1"/>
  <c r="T362" i="14"/>
  <c r="V363" i="14"/>
  <c r="V362" i="14" s="1"/>
  <c r="T367" i="14"/>
  <c r="V368" i="14"/>
  <c r="V367" i="14" s="1"/>
  <c r="T386" i="14"/>
  <c r="V387" i="14"/>
  <c r="V386" i="14" s="1"/>
  <c r="T391" i="14"/>
  <c r="V392" i="14"/>
  <c r="V391" i="14" s="1"/>
  <c r="T397" i="14"/>
  <c r="T396" i="14" s="1"/>
  <c r="T395" i="14" s="1"/>
  <c r="V398" i="14"/>
  <c r="V397" i="14" s="1"/>
  <c r="V396" i="14" s="1"/>
  <c r="V395" i="14" s="1"/>
  <c r="T634" i="14"/>
  <c r="T633" i="14" s="1"/>
  <c r="T632" i="14" s="1"/>
  <c r="T631" i="14" s="1"/>
  <c r="T630" i="14" s="1"/>
  <c r="T629" i="14" s="1"/>
  <c r="V635" i="14"/>
  <c r="V634" i="14" s="1"/>
  <c r="V633" i="14" s="1"/>
  <c r="V632" i="14" s="1"/>
  <c r="V631" i="14" s="1"/>
  <c r="V630" i="14" s="1"/>
  <c r="V629" i="14" s="1"/>
  <c r="T657" i="14"/>
  <c r="T656" i="14" s="1"/>
  <c r="T655" i="14" s="1"/>
  <c r="T654" i="14" s="1"/>
  <c r="V658" i="14"/>
  <c r="V657" i="14" s="1"/>
  <c r="V656" i="14" s="1"/>
  <c r="V655" i="14" s="1"/>
  <c r="V654" i="14" s="1"/>
  <c r="T666" i="14"/>
  <c r="T665" i="14" s="1"/>
  <c r="V667" i="14"/>
  <c r="V666" i="14" s="1"/>
  <c r="V665" i="14" s="1"/>
  <c r="T725" i="14"/>
  <c r="V726" i="14"/>
  <c r="V725" i="14" s="1"/>
  <c r="T828" i="14"/>
  <c r="V829" i="14"/>
  <c r="V828" i="14" s="1"/>
  <c r="T861" i="14"/>
  <c r="T860" i="14" s="1"/>
  <c r="T859" i="14" s="1"/>
  <c r="T858" i="14" s="1"/>
  <c r="V862" i="14"/>
  <c r="V861" i="14" s="1"/>
  <c r="V860" i="14" s="1"/>
  <c r="V859" i="14" s="1"/>
  <c r="V858" i="14" s="1"/>
  <c r="T916" i="14"/>
  <c r="T915" i="14" s="1"/>
  <c r="T914" i="14" s="1"/>
  <c r="T913" i="14" s="1"/>
  <c r="T912" i="14" s="1"/>
  <c r="V917" i="14"/>
  <c r="V916" i="14" s="1"/>
  <c r="V915" i="14" s="1"/>
  <c r="V914" i="14" s="1"/>
  <c r="V913" i="14" s="1"/>
  <c r="V912" i="14" s="1"/>
  <c r="T1010" i="14"/>
  <c r="T1007" i="14" s="1"/>
  <c r="T1006" i="14" s="1"/>
  <c r="T1005" i="14" s="1"/>
  <c r="T1004" i="14" s="1"/>
  <c r="T1003" i="14" s="1"/>
  <c r="V1011" i="14"/>
  <c r="V1010" i="14" s="1"/>
  <c r="V1007" i="14" s="1"/>
  <c r="V1006" i="14" s="1"/>
  <c r="V1005" i="14" s="1"/>
  <c r="V1004" i="14" s="1"/>
  <c r="V1003" i="14" s="1"/>
  <c r="T1023" i="14"/>
  <c r="T1022" i="14" s="1"/>
  <c r="T1021" i="14" s="1"/>
  <c r="T1020" i="14" s="1"/>
  <c r="T1019" i="14" s="1"/>
  <c r="T1018" i="14" s="1"/>
  <c r="V1024" i="14"/>
  <c r="V1023" i="14" s="1"/>
  <c r="V1022" i="14" s="1"/>
  <c r="V1021" i="14" s="1"/>
  <c r="V1020" i="14" s="1"/>
  <c r="V1019" i="14" s="1"/>
  <c r="V1018" i="14" s="1"/>
  <c r="T1045" i="14"/>
  <c r="T1044" i="14" s="1"/>
  <c r="T1043" i="14" s="1"/>
  <c r="T1042" i="14" s="1"/>
  <c r="T1036" i="14" s="1"/>
  <c r="V1046" i="14"/>
  <c r="V1045" i="14" s="1"/>
  <c r="V1044" i="14" s="1"/>
  <c r="V1043" i="14" s="1"/>
  <c r="V1042" i="14" s="1"/>
  <c r="V1036" i="14" s="1"/>
  <c r="T1058" i="14"/>
  <c r="T1057" i="14" s="1"/>
  <c r="T1056" i="14" s="1"/>
  <c r="T1055" i="14" s="1"/>
  <c r="T1054" i="14" s="1"/>
  <c r="T1053" i="14" s="1"/>
  <c r="V1059" i="14"/>
  <c r="V1058" i="14" s="1"/>
  <c r="V1057" i="14" s="1"/>
  <c r="V1056" i="14" s="1"/>
  <c r="V1055" i="14" s="1"/>
  <c r="V1054" i="14" s="1"/>
  <c r="V1053" i="14" s="1"/>
  <c r="T1103" i="14"/>
  <c r="T1131" i="14"/>
  <c r="V1132" i="14"/>
  <c r="V1131" i="14" s="1"/>
  <c r="O24" i="14"/>
  <c r="O23" i="14" s="1"/>
  <c r="O22" i="14" s="1"/>
  <c r="Q25" i="14"/>
  <c r="Q24" i="14" s="1"/>
  <c r="Q23" i="14" s="1"/>
  <c r="Q22" i="14" s="1"/>
  <c r="Q36" i="14"/>
  <c r="O40" i="14"/>
  <c r="Q41" i="14"/>
  <c r="Q40" i="14" s="1"/>
  <c r="O48" i="14"/>
  <c r="O47" i="14" s="1"/>
  <c r="O46" i="14" s="1"/>
  <c r="Q49" i="14"/>
  <c r="Q48" i="14" s="1"/>
  <c r="Q47" i="14" s="1"/>
  <c r="Q46" i="14" s="1"/>
  <c r="O55" i="14"/>
  <c r="Q56" i="14"/>
  <c r="Q55" i="14" s="1"/>
  <c r="O70" i="14"/>
  <c r="O69" i="14" s="1"/>
  <c r="O68" i="14" s="1"/>
  <c r="O67" i="14" s="1"/>
  <c r="Q71" i="14"/>
  <c r="Q70" i="14" s="1"/>
  <c r="Q69" i="14" s="1"/>
  <c r="Q68" i="14" s="1"/>
  <c r="Q67" i="14" s="1"/>
  <c r="O115" i="14"/>
  <c r="O114" i="14" s="1"/>
  <c r="O110" i="14" s="1"/>
  <c r="O109" i="14" s="1"/>
  <c r="Q116" i="14"/>
  <c r="Q115" i="14" s="1"/>
  <c r="Q114" i="14" s="1"/>
  <c r="Q110" i="14" s="1"/>
  <c r="Q109" i="14" s="1"/>
  <c r="O141" i="14"/>
  <c r="Q142" i="14"/>
  <c r="Q141" i="14" s="1"/>
  <c r="O145" i="14"/>
  <c r="Q146" i="14"/>
  <c r="Q145" i="14" s="1"/>
  <c r="O316" i="14"/>
  <c r="Q317" i="14"/>
  <c r="Q316" i="14" s="1"/>
  <c r="O324" i="14"/>
  <c r="Q325" i="14"/>
  <c r="Q324" i="14" s="1"/>
  <c r="O329" i="14"/>
  <c r="Q330" i="14"/>
  <c r="Q329" i="14" s="1"/>
  <c r="Q340" i="14"/>
  <c r="Q338" i="14" s="1"/>
  <c r="Q334" i="14" s="1"/>
  <c r="O355" i="14"/>
  <c r="O354" i="14" s="1"/>
  <c r="O353" i="14" s="1"/>
  <c r="O352" i="14" s="1"/>
  <c r="Q356" i="14"/>
  <c r="Q355" i="14" s="1"/>
  <c r="Q354" i="14" s="1"/>
  <c r="Q353" i="14" s="1"/>
  <c r="Q352" i="14" s="1"/>
  <c r="O362" i="14"/>
  <c r="Q363" i="14"/>
  <c r="Q362" i="14" s="1"/>
  <c r="O367" i="14"/>
  <c r="Q368" i="14"/>
  <c r="Q367" i="14" s="1"/>
  <c r="O386" i="14"/>
  <c r="Q387" i="14"/>
  <c r="Q386" i="14" s="1"/>
  <c r="O391" i="14"/>
  <c r="Q392" i="14"/>
  <c r="Q391" i="14" s="1"/>
  <c r="O397" i="14"/>
  <c r="O396" i="14" s="1"/>
  <c r="O395" i="14" s="1"/>
  <c r="Q398" i="14"/>
  <c r="Q397" i="14" s="1"/>
  <c r="Q396" i="14" s="1"/>
  <c r="Q395" i="14" s="1"/>
  <c r="O434" i="14"/>
  <c r="Q435" i="14"/>
  <c r="Q434" i="14" s="1"/>
  <c r="O448" i="14"/>
  <c r="Q449" i="14"/>
  <c r="Q448" i="14" s="1"/>
  <c r="O453" i="14"/>
  <c r="O452" i="14" s="1"/>
  <c r="Q454" i="14"/>
  <c r="Q453" i="14" s="1"/>
  <c r="Q452" i="14" s="1"/>
  <c r="O494" i="14"/>
  <c r="O493" i="14" s="1"/>
  <c r="O492" i="14" s="1"/>
  <c r="O491" i="14" s="1"/>
  <c r="Q495" i="14"/>
  <c r="Q494" i="14" s="1"/>
  <c r="Q493" i="14" s="1"/>
  <c r="Q492" i="14" s="1"/>
  <c r="Q491" i="14" s="1"/>
  <c r="O503" i="14"/>
  <c r="Q504" i="14"/>
  <c r="Q503" i="14" s="1"/>
  <c r="O517" i="14"/>
  <c r="O516" i="14" s="1"/>
  <c r="O515" i="14" s="1"/>
  <c r="O514" i="14" s="1"/>
  <c r="O513" i="14" s="1"/>
  <c r="Q518" i="14"/>
  <c r="Q517" i="14" s="1"/>
  <c r="Q516" i="14" s="1"/>
  <c r="Q515" i="14" s="1"/>
  <c r="Q514" i="14" s="1"/>
  <c r="Q513" i="14" s="1"/>
  <c r="O541" i="14"/>
  <c r="O540" i="14" s="1"/>
  <c r="O539" i="14" s="1"/>
  <c r="O538" i="14" s="1"/>
  <c r="O537" i="14" s="1"/>
  <c r="Q542" i="14"/>
  <c r="Q541" i="14" s="1"/>
  <c r="Q540" i="14" s="1"/>
  <c r="Q539" i="14" s="1"/>
  <c r="Q538" i="14" s="1"/>
  <c r="Q537" i="14" s="1"/>
  <c r="O634" i="14"/>
  <c r="O633" i="14" s="1"/>
  <c r="O632" i="14" s="1"/>
  <c r="O631" i="14" s="1"/>
  <c r="O630" i="14" s="1"/>
  <c r="O629" i="14" s="1"/>
  <c r="Q635" i="14"/>
  <c r="Q634" i="14" s="1"/>
  <c r="Q633" i="14" s="1"/>
  <c r="Q632" i="14" s="1"/>
  <c r="Q631" i="14" s="1"/>
  <c r="Q630" i="14" s="1"/>
  <c r="Q629" i="14" s="1"/>
  <c r="Q650" i="14"/>
  <c r="Q649" i="14" s="1"/>
  <c r="Q648" i="14" s="1"/>
  <c r="Q647" i="14" s="1"/>
  <c r="O657" i="14"/>
  <c r="O656" i="14" s="1"/>
  <c r="O655" i="14" s="1"/>
  <c r="O654" i="14" s="1"/>
  <c r="Q658" i="14"/>
  <c r="Q657" i="14" s="1"/>
  <c r="Q656" i="14" s="1"/>
  <c r="Q655" i="14" s="1"/>
  <c r="Q654" i="14" s="1"/>
  <c r="O666" i="14"/>
  <c r="Q667" i="14"/>
  <c r="Q666" i="14" s="1"/>
  <c r="O672" i="14"/>
  <c r="O671" i="14" s="1"/>
  <c r="O670" i="14" s="1"/>
  <c r="Q673" i="14"/>
  <c r="Q672" i="14" s="1"/>
  <c r="Q671" i="14" s="1"/>
  <c r="Q670" i="14" s="1"/>
  <c r="O684" i="14"/>
  <c r="O683" i="14" s="1"/>
  <c r="O682" i="14" s="1"/>
  <c r="O681" i="14" s="1"/>
  <c r="O680" i="14" s="1"/>
  <c r="O679" i="14" s="1"/>
  <c r="Q685" i="14"/>
  <c r="Q684" i="14" s="1"/>
  <c r="Q683" i="14" s="1"/>
  <c r="Q682" i="14" s="1"/>
  <c r="Q681" i="14" s="1"/>
  <c r="Q680" i="14" s="1"/>
  <c r="Q679" i="14" s="1"/>
  <c r="O700" i="14"/>
  <c r="O699" i="14" s="1"/>
  <c r="O698" i="14" s="1"/>
  <c r="O697" i="14" s="1"/>
  <c r="O696" i="14" s="1"/>
  <c r="O695" i="14" s="1"/>
  <c r="Q701" i="14"/>
  <c r="Q700" i="14" s="1"/>
  <c r="Q699" i="14" s="1"/>
  <c r="Q698" i="14" s="1"/>
  <c r="Q697" i="14" s="1"/>
  <c r="Q696" i="14" s="1"/>
  <c r="Q695" i="14" s="1"/>
  <c r="O709" i="14"/>
  <c r="Q710" i="14"/>
  <c r="Q709" i="14" s="1"/>
  <c r="O722" i="14"/>
  <c r="O721" i="14" s="1"/>
  <c r="Q723" i="14"/>
  <c r="Q722" i="14" s="1"/>
  <c r="Q721" i="14" s="1"/>
  <c r="Q727" i="14"/>
  <c r="O825" i="14"/>
  <c r="Q826" i="14"/>
  <c r="Q825" i="14" s="1"/>
  <c r="Q830" i="14"/>
  <c r="O840" i="14"/>
  <c r="Q842" i="14"/>
  <c r="O856" i="14"/>
  <c r="Q857" i="14"/>
  <c r="Q856" i="14" s="1"/>
  <c r="O900" i="14"/>
  <c r="O899" i="14" s="1"/>
  <c r="O898" i="14" s="1"/>
  <c r="O897" i="14" s="1"/>
  <c r="O896" i="14" s="1"/>
  <c r="O895" i="14" s="1"/>
  <c r="Q901" i="14"/>
  <c r="Q900" i="14" s="1"/>
  <c r="Q899" i="14" s="1"/>
  <c r="Q898" i="14" s="1"/>
  <c r="Q897" i="14" s="1"/>
  <c r="Q896" i="14" s="1"/>
  <c r="Q895" i="14" s="1"/>
  <c r="O922" i="14"/>
  <c r="O921" i="14" s="1"/>
  <c r="O920" i="14" s="1"/>
  <c r="Q923" i="14"/>
  <c r="Q922" i="14" s="1"/>
  <c r="Q921" i="14" s="1"/>
  <c r="Q920" i="14" s="1"/>
  <c r="O1077" i="14"/>
  <c r="Q1078" i="14"/>
  <c r="Q1077" i="14" s="1"/>
  <c r="O1099" i="14"/>
  <c r="Q1100" i="14"/>
  <c r="Q1099" i="14" s="1"/>
  <c r="Q1139" i="14"/>
  <c r="T24" i="14"/>
  <c r="T23" i="14" s="1"/>
  <c r="T22" i="14" s="1"/>
  <c r="V25" i="14"/>
  <c r="V24" i="14" s="1"/>
  <c r="V23" i="14" s="1"/>
  <c r="V22" i="14" s="1"/>
  <c r="T40" i="14"/>
  <c r="V41" i="14"/>
  <c r="V40" i="14" s="1"/>
  <c r="T48" i="14"/>
  <c r="T47" i="14" s="1"/>
  <c r="T46" i="14" s="1"/>
  <c r="V49" i="14"/>
  <c r="V48" i="14" s="1"/>
  <c r="V47" i="14" s="1"/>
  <c r="V46" i="14" s="1"/>
  <c r="T55" i="14"/>
  <c r="V56" i="14"/>
  <c r="V55" i="14" s="1"/>
  <c r="T70" i="14"/>
  <c r="T69" i="14" s="1"/>
  <c r="T68" i="14" s="1"/>
  <c r="T67" i="14" s="1"/>
  <c r="V71" i="14"/>
  <c r="V70" i="14" s="1"/>
  <c r="V69" i="14" s="1"/>
  <c r="V68" i="14" s="1"/>
  <c r="V67" i="14" s="1"/>
  <c r="T115" i="14"/>
  <c r="T114" i="14" s="1"/>
  <c r="T110" i="14" s="1"/>
  <c r="T109" i="14" s="1"/>
  <c r="V116" i="14"/>
  <c r="V115" i="14" s="1"/>
  <c r="V114" i="14" s="1"/>
  <c r="V110" i="14" s="1"/>
  <c r="V109" i="14" s="1"/>
  <c r="T141" i="14"/>
  <c r="V142" i="14"/>
  <c r="V141" i="14" s="1"/>
  <c r="T145" i="14"/>
  <c r="V146" i="14"/>
  <c r="V145" i="14" s="1"/>
  <c r="V309" i="14"/>
  <c r="T430" i="14"/>
  <c r="T429" i="14" s="1"/>
  <c r="T428" i="14" s="1"/>
  <c r="V431" i="14"/>
  <c r="V430" i="14" s="1"/>
  <c r="V429" i="14" s="1"/>
  <c r="V428" i="14" s="1"/>
  <c r="T441" i="14"/>
  <c r="T440" i="14" s="1"/>
  <c r="T439" i="14" s="1"/>
  <c r="T438" i="14" s="1"/>
  <c r="V442" i="14"/>
  <c r="V441" i="14" s="1"/>
  <c r="V440" i="14" s="1"/>
  <c r="V439" i="14" s="1"/>
  <c r="V438" i="14" s="1"/>
  <c r="T450" i="14"/>
  <c r="V451" i="14"/>
  <c r="V450" i="14" s="1"/>
  <c r="T489" i="14"/>
  <c r="T488" i="14" s="1"/>
  <c r="T487" i="14" s="1"/>
  <c r="T486" i="14" s="1"/>
  <c r="V490" i="14"/>
  <c r="V489" i="14" s="1"/>
  <c r="V488" i="14" s="1"/>
  <c r="V487" i="14" s="1"/>
  <c r="V486" i="14" s="1"/>
  <c r="T499" i="14"/>
  <c r="T498" i="14" s="1"/>
  <c r="T497" i="14" s="1"/>
  <c r="V500" i="14"/>
  <c r="V499" i="14" s="1"/>
  <c r="V498" i="14" s="1"/>
  <c r="V497" i="14" s="1"/>
  <c r="T505" i="14"/>
  <c r="V506" i="14"/>
  <c r="V505" i="14" s="1"/>
  <c r="T534" i="14"/>
  <c r="T533" i="14" s="1"/>
  <c r="T532" i="14" s="1"/>
  <c r="T531" i="14" s="1"/>
  <c r="T530" i="14" s="1"/>
  <c r="T519" i="14" s="1"/>
  <c r="V535" i="14"/>
  <c r="V534" i="14" s="1"/>
  <c r="V533" i="14" s="1"/>
  <c r="V532" i="14" s="1"/>
  <c r="V531" i="14" s="1"/>
  <c r="V530" i="14" s="1"/>
  <c r="V519" i="14" s="1"/>
  <c r="T564" i="14"/>
  <c r="T563" i="14" s="1"/>
  <c r="T562" i="14" s="1"/>
  <c r="T561" i="14" s="1"/>
  <c r="V565" i="14"/>
  <c r="V564" i="14" s="1"/>
  <c r="V563" i="14" s="1"/>
  <c r="V562" i="14" s="1"/>
  <c r="V561" i="14" s="1"/>
  <c r="T571" i="14"/>
  <c r="V572" i="14"/>
  <c r="V571" i="14" s="1"/>
  <c r="T580" i="14"/>
  <c r="V581" i="14"/>
  <c r="V580" i="14" s="1"/>
  <c r="T586" i="14"/>
  <c r="T585" i="14" s="1"/>
  <c r="T584" i="14" s="1"/>
  <c r="V587" i="14"/>
  <c r="V586" i="14" s="1"/>
  <c r="V585" i="14" s="1"/>
  <c r="V584" i="14" s="1"/>
  <c r="V626" i="14"/>
  <c r="V625" i="14" s="1"/>
  <c r="V624" i="14" s="1"/>
  <c r="V623" i="14" s="1"/>
  <c r="V622" i="14" s="1"/>
  <c r="T677" i="14"/>
  <c r="T676" i="14" s="1"/>
  <c r="T675" i="14" s="1"/>
  <c r="T674" i="14" s="1"/>
  <c r="V678" i="14"/>
  <c r="V677" i="14" s="1"/>
  <c r="V676" i="14" s="1"/>
  <c r="V675" i="14" s="1"/>
  <c r="V674" i="14" s="1"/>
  <c r="T691" i="14"/>
  <c r="T690" i="14" s="1"/>
  <c r="T689" i="14" s="1"/>
  <c r="T688" i="14" s="1"/>
  <c r="T687" i="14" s="1"/>
  <c r="T686" i="14" s="1"/>
  <c r="V692" i="14"/>
  <c r="V691" i="14" s="1"/>
  <c r="V690" i="14" s="1"/>
  <c r="V689" i="14" s="1"/>
  <c r="V688" i="14" s="1"/>
  <c r="V687" i="14" s="1"/>
  <c r="V686" i="14" s="1"/>
  <c r="T707" i="14"/>
  <c r="V708" i="14"/>
  <c r="V707" i="14" s="1"/>
  <c r="T758" i="14"/>
  <c r="T757" i="14" s="1"/>
  <c r="V759" i="14"/>
  <c r="V758" i="14" s="1"/>
  <c r="V757" i="14" s="1"/>
  <c r="T763" i="14"/>
  <c r="V764" i="14"/>
  <c r="V763" i="14" s="1"/>
  <c r="T767" i="14"/>
  <c r="V768" i="14"/>
  <c r="V767" i="14" s="1"/>
  <c r="T771" i="14"/>
  <c r="V772" i="14"/>
  <c r="V771" i="14" s="1"/>
  <c r="T806" i="14"/>
  <c r="T805" i="14" s="1"/>
  <c r="T804" i="14" s="1"/>
  <c r="T803" i="14" s="1"/>
  <c r="T802" i="14" s="1"/>
  <c r="V807" i="14"/>
  <c r="V806" i="14" s="1"/>
  <c r="V805" i="14" s="1"/>
  <c r="V804" i="14" s="1"/>
  <c r="V803" i="14" s="1"/>
  <c r="V802" i="14" s="1"/>
  <c r="T818" i="14"/>
  <c r="V819" i="14"/>
  <c r="V818" i="14" s="1"/>
  <c r="T938" i="14"/>
  <c r="V939" i="14"/>
  <c r="V938" i="14" s="1"/>
  <c r="T951" i="14"/>
  <c r="V952" i="14"/>
  <c r="V951" i="14" s="1"/>
  <c r="T957" i="14"/>
  <c r="V958" i="14"/>
  <c r="V957" i="14" s="1"/>
  <c r="T961" i="14"/>
  <c r="V962" i="14"/>
  <c r="V961" i="14" s="1"/>
  <c r="T965" i="14"/>
  <c r="V966" i="14"/>
  <c r="V965" i="14" s="1"/>
  <c r="T980" i="14"/>
  <c r="V981" i="14"/>
  <c r="V980" i="14" s="1"/>
  <c r="T995" i="14"/>
  <c r="T992" i="14" s="1"/>
  <c r="V996" i="14"/>
  <c r="V995" i="14" s="1"/>
  <c r="V992" i="14" s="1"/>
  <c r="T1001" i="14"/>
  <c r="T1000" i="14" s="1"/>
  <c r="V1002" i="14"/>
  <c r="V1001" i="14" s="1"/>
  <c r="V1000" i="14" s="1"/>
  <c r="V1082" i="14"/>
  <c r="V1081" i="14" s="1"/>
  <c r="T1097" i="14"/>
  <c r="V1098" i="14"/>
  <c r="V1097" i="14" s="1"/>
  <c r="V1117" i="14"/>
  <c r="V1116" i="14" s="1"/>
  <c r="V1115" i="14" s="1"/>
  <c r="V1114" i="14" s="1"/>
  <c r="V1113" i="14" s="1"/>
  <c r="V1145" i="14"/>
  <c r="V1144" i="14" s="1"/>
  <c r="V1143" i="14" s="1"/>
  <c r="T1157" i="14"/>
  <c r="V1158" i="14"/>
  <c r="V1157" i="14" s="1"/>
  <c r="T1168" i="14"/>
  <c r="T1167" i="14" s="1"/>
  <c r="T1166" i="14" s="1"/>
  <c r="V1169" i="14"/>
  <c r="V1168" i="14" s="1"/>
  <c r="V1167" i="14" s="1"/>
  <c r="V1166" i="14" s="1"/>
  <c r="O15" i="14"/>
  <c r="Q16" i="14"/>
  <c r="Q15" i="14" s="1"/>
  <c r="O84" i="14"/>
  <c r="Q85" i="14"/>
  <c r="Q84" i="14" s="1"/>
  <c r="Q88" i="14"/>
  <c r="O96" i="14"/>
  <c r="Q97" i="14"/>
  <c r="Q96" i="14" s="1"/>
  <c r="O106" i="14"/>
  <c r="O105" i="14" s="1"/>
  <c r="O104" i="14" s="1"/>
  <c r="Q107" i="14"/>
  <c r="Q106" i="14" s="1"/>
  <c r="Q105" i="14" s="1"/>
  <c r="Q104" i="14" s="1"/>
  <c r="O123" i="14"/>
  <c r="Q124" i="14"/>
  <c r="Q123" i="14" s="1"/>
  <c r="O129" i="14"/>
  <c r="O128" i="14" s="1"/>
  <c r="O127" i="14" s="1"/>
  <c r="Q130" i="14"/>
  <c r="Q129" i="14" s="1"/>
  <c r="Q128" i="14" s="1"/>
  <c r="Q127" i="14" s="1"/>
  <c r="O151" i="14"/>
  <c r="Q152" i="14"/>
  <c r="Q151" i="14" s="1"/>
  <c r="O155" i="14"/>
  <c r="Q156" i="14"/>
  <c r="Q155" i="14" s="1"/>
  <c r="O160" i="14"/>
  <c r="Q161" i="14"/>
  <c r="Q160" i="14" s="1"/>
  <c r="Q178" i="14"/>
  <c r="Q177" i="14" s="1"/>
  <c r="Q176" i="14" s="1"/>
  <c r="Q193" i="14"/>
  <c r="Q192" i="14" s="1"/>
  <c r="Q191" i="14" s="1"/>
  <c r="O201" i="14"/>
  <c r="O200" i="14" s="1"/>
  <c r="Q202" i="14"/>
  <c r="Q201" i="14" s="1"/>
  <c r="O207" i="14"/>
  <c r="Q208" i="14"/>
  <c r="Q207" i="14" s="1"/>
  <c r="O221" i="14"/>
  <c r="Q222" i="14"/>
  <c r="Q221" i="14" s="1"/>
  <c r="O229" i="14"/>
  <c r="O228" i="14" s="1"/>
  <c r="Q230" i="14"/>
  <c r="Q229" i="14" s="1"/>
  <c r="Q228" i="14" s="1"/>
  <c r="O236" i="14"/>
  <c r="Q237" i="14"/>
  <c r="Q236" i="14" s="1"/>
  <c r="O248" i="14"/>
  <c r="O247" i="14" s="1"/>
  <c r="O246" i="14" s="1"/>
  <c r="Q249" i="14"/>
  <c r="Q248" i="14" s="1"/>
  <c r="Q247" i="14" s="1"/>
  <c r="Q246" i="14" s="1"/>
  <c r="O261" i="14"/>
  <c r="O260" i="14" s="1"/>
  <c r="Q262" i="14"/>
  <c r="Q261" i="14" s="1"/>
  <c r="Q260" i="14" s="1"/>
  <c r="O263" i="14"/>
  <c r="Q272" i="14"/>
  <c r="Q270" i="14" s="1"/>
  <c r="O281" i="14"/>
  <c r="O280" i="14" s="1"/>
  <c r="Q282" i="14"/>
  <c r="Q281" i="14" s="1"/>
  <c r="Q280" i="14" s="1"/>
  <c r="O301" i="14"/>
  <c r="O300" i="14" s="1"/>
  <c r="O299" i="14" s="1"/>
  <c r="Q302" i="14"/>
  <c r="Q301" i="14" s="1"/>
  <c r="Q300" i="14" s="1"/>
  <c r="Q299" i="14" s="1"/>
  <c r="O564" i="14"/>
  <c r="O563" i="14" s="1"/>
  <c r="O562" i="14" s="1"/>
  <c r="O561" i="14" s="1"/>
  <c r="Q565" i="14"/>
  <c r="Q564" i="14" s="1"/>
  <c r="Q563" i="14" s="1"/>
  <c r="Q562" i="14" s="1"/>
  <c r="Q561" i="14" s="1"/>
  <c r="O571" i="14"/>
  <c r="Q572" i="14"/>
  <c r="Q571" i="14" s="1"/>
  <c r="O580" i="14"/>
  <c r="Q581" i="14"/>
  <c r="Q580" i="14" s="1"/>
  <c r="O586" i="14"/>
  <c r="O585" i="14" s="1"/>
  <c r="O584" i="14" s="1"/>
  <c r="Q587" i="14"/>
  <c r="Q586" i="14" s="1"/>
  <c r="Q585" i="14" s="1"/>
  <c r="Q584" i="14" s="1"/>
  <c r="Q618" i="14"/>
  <c r="Q617" i="14" s="1"/>
  <c r="Q616" i="14" s="1"/>
  <c r="Q615" i="14" s="1"/>
  <c r="Q614" i="14" s="1"/>
  <c r="Q626" i="14"/>
  <c r="Q625" i="14" s="1"/>
  <c r="Q624" i="14" s="1"/>
  <c r="Q623" i="14" s="1"/>
  <c r="Q622" i="14" s="1"/>
  <c r="O761" i="14"/>
  <c r="Q762" i="14"/>
  <c r="Q761" i="14" s="1"/>
  <c r="O765" i="14"/>
  <c r="Q766" i="14"/>
  <c r="Q765" i="14" s="1"/>
  <c r="O769" i="14"/>
  <c r="Q770" i="14"/>
  <c r="Q769" i="14" s="1"/>
  <c r="O795" i="14"/>
  <c r="O794" i="14" s="1"/>
  <c r="O793" i="14" s="1"/>
  <c r="O784" i="14" s="1"/>
  <c r="O783" i="14" s="1"/>
  <c r="Q796" i="14"/>
  <c r="Q795" i="14" s="1"/>
  <c r="Q794" i="14" s="1"/>
  <c r="Q793" i="14" s="1"/>
  <c r="Q784" i="14" s="1"/>
  <c r="Q783" i="14" s="1"/>
  <c r="O816" i="14"/>
  <c r="Q817" i="14"/>
  <c r="Q816" i="14" s="1"/>
  <c r="O869" i="14"/>
  <c r="O868" i="14" s="1"/>
  <c r="O867" i="14" s="1"/>
  <c r="O866" i="14" s="1"/>
  <c r="O865" i="14" s="1"/>
  <c r="Q870" i="14"/>
  <c r="Q869" i="14" s="1"/>
  <c r="Q868" i="14" s="1"/>
  <c r="Q867" i="14" s="1"/>
  <c r="Q866" i="14" s="1"/>
  <c r="Q865" i="14" s="1"/>
  <c r="O940" i="14"/>
  <c r="O935" i="14" s="1"/>
  <c r="Q941" i="14"/>
  <c r="Q940" i="14" s="1"/>
  <c r="O953" i="14"/>
  <c r="Q954" i="14"/>
  <c r="Q953" i="14" s="1"/>
  <c r="O959" i="14"/>
  <c r="Q960" i="14"/>
  <c r="Q959" i="14" s="1"/>
  <c r="O963" i="14"/>
  <c r="Q964" i="14"/>
  <c r="Q963" i="14" s="1"/>
  <c r="Q978" i="14"/>
  <c r="Q977" i="14" s="1"/>
  <c r="Q984" i="14"/>
  <c r="O988" i="14"/>
  <c r="Q989" i="14"/>
  <c r="Q988" i="14" s="1"/>
  <c r="O998" i="14"/>
  <c r="O997" i="14" s="1"/>
  <c r="Q999" i="14"/>
  <c r="Q998" i="14" s="1"/>
  <c r="Q997" i="14" s="1"/>
  <c r="O1008" i="14"/>
  <c r="Q1009" i="14"/>
  <c r="Q1008" i="14" s="1"/>
  <c r="O1012" i="14"/>
  <c r="Q1013" i="14"/>
  <c r="Q1012" i="14" s="1"/>
  <c r="O1023" i="14"/>
  <c r="O1022" i="14" s="1"/>
  <c r="O1021" i="14" s="1"/>
  <c r="O1020" i="14" s="1"/>
  <c r="O1019" i="14" s="1"/>
  <c r="O1018" i="14" s="1"/>
  <c r="Q1024" i="14"/>
  <c r="Q1023" i="14" s="1"/>
  <c r="Q1022" i="14" s="1"/>
  <c r="Q1021" i="14" s="1"/>
  <c r="Q1020" i="14" s="1"/>
  <c r="Q1019" i="14" s="1"/>
  <c r="Q1018" i="14" s="1"/>
  <c r="O1045" i="14"/>
  <c r="O1044" i="14" s="1"/>
  <c r="O1043" i="14" s="1"/>
  <c r="O1042" i="14" s="1"/>
  <c r="Q1046" i="14"/>
  <c r="Q1045" i="14" s="1"/>
  <c r="Q1044" i="14" s="1"/>
  <c r="Q1043" i="14" s="1"/>
  <c r="Q1042" i="14" s="1"/>
  <c r="Q1036" i="14" s="1"/>
  <c r="O1058" i="14"/>
  <c r="O1057" i="14" s="1"/>
  <c r="O1056" i="14" s="1"/>
  <c r="O1055" i="14" s="1"/>
  <c r="O1054" i="14" s="1"/>
  <c r="O1053" i="14" s="1"/>
  <c r="Q1059" i="14"/>
  <c r="Q1058" i="14" s="1"/>
  <c r="Q1057" i="14" s="1"/>
  <c r="Q1056" i="14" s="1"/>
  <c r="Q1055" i="14" s="1"/>
  <c r="Q1054" i="14" s="1"/>
  <c r="Q1053" i="14" s="1"/>
  <c r="Q1074" i="14"/>
  <c r="O1111" i="14"/>
  <c r="O1110" i="14" s="1"/>
  <c r="O1109" i="14" s="1"/>
  <c r="Q1112" i="14"/>
  <c r="Q1111" i="14" s="1"/>
  <c r="Q1110" i="14" s="1"/>
  <c r="Q1109" i="14" s="1"/>
  <c r="O1164" i="14"/>
  <c r="O1163" i="14" s="1"/>
  <c r="O1162" i="14" s="1"/>
  <c r="Q1165" i="14"/>
  <c r="Q1164" i="14" s="1"/>
  <c r="Q1163" i="14" s="1"/>
  <c r="Q1162" i="14" s="1"/>
  <c r="T15" i="14"/>
  <c r="V16" i="14"/>
  <c r="V15" i="14" s="1"/>
  <c r="T84" i="14"/>
  <c r="V85" i="14"/>
  <c r="V84" i="14" s="1"/>
  <c r="T96" i="14"/>
  <c r="V97" i="14"/>
  <c r="V96" i="14" s="1"/>
  <c r="T106" i="14"/>
  <c r="T105" i="14" s="1"/>
  <c r="T104" i="14" s="1"/>
  <c r="V107" i="14"/>
  <c r="V106" i="14" s="1"/>
  <c r="V105" i="14" s="1"/>
  <c r="V104" i="14" s="1"/>
  <c r="T123" i="14"/>
  <c r="V124" i="14"/>
  <c r="V123" i="14" s="1"/>
  <c r="T129" i="14"/>
  <c r="T128" i="14" s="1"/>
  <c r="T127" i="14" s="1"/>
  <c r="V130" i="14"/>
  <c r="V129" i="14" s="1"/>
  <c r="V128" i="14" s="1"/>
  <c r="V127" i="14" s="1"/>
  <c r="T151" i="14"/>
  <c r="V152" i="14"/>
  <c r="V151" i="14" s="1"/>
  <c r="T155" i="14"/>
  <c r="V156" i="14"/>
  <c r="V155" i="14" s="1"/>
  <c r="T160" i="14"/>
  <c r="V161" i="14"/>
  <c r="V160" i="14" s="1"/>
  <c r="T174" i="14"/>
  <c r="T173" i="14" s="1"/>
  <c r="T172" i="14" s="1"/>
  <c r="V175" i="14"/>
  <c r="V174" i="14" s="1"/>
  <c r="V173" i="14" s="1"/>
  <c r="V172" i="14" s="1"/>
  <c r="T189" i="14"/>
  <c r="V190" i="14"/>
  <c r="V189" i="14" s="1"/>
  <c r="T205" i="14"/>
  <c r="V206" i="14"/>
  <c r="V205" i="14" s="1"/>
  <c r="T219" i="14"/>
  <c r="V220" i="14"/>
  <c r="V219" i="14" s="1"/>
  <c r="T226" i="14"/>
  <c r="T225" i="14" s="1"/>
  <c r="V227" i="14"/>
  <c r="V226" i="14" s="1"/>
  <c r="V225" i="14" s="1"/>
  <c r="T234" i="14"/>
  <c r="V235" i="14"/>
  <c r="V234" i="14" s="1"/>
  <c r="T244" i="14"/>
  <c r="T243" i="14" s="1"/>
  <c r="T242" i="14" s="1"/>
  <c r="V245" i="14"/>
  <c r="V244" i="14" s="1"/>
  <c r="V243" i="14" s="1"/>
  <c r="V242" i="14" s="1"/>
  <c r="V267" i="14"/>
  <c r="T275" i="14"/>
  <c r="T274" i="14" s="1"/>
  <c r="T273" i="14" s="1"/>
  <c r="V276" i="14"/>
  <c r="V275" i="14" s="1"/>
  <c r="V274" i="14" s="1"/>
  <c r="V273" i="14" s="1"/>
  <c r="T289" i="14"/>
  <c r="T288" i="14" s="1"/>
  <c r="T287" i="14" s="1"/>
  <c r="T286" i="14" s="1"/>
  <c r="V290" i="14"/>
  <c r="V289" i="14" s="1"/>
  <c r="V288" i="14" s="1"/>
  <c r="V287" i="14" s="1"/>
  <c r="V286" i="14" s="1"/>
  <c r="T360" i="14"/>
  <c r="V361" i="14"/>
  <c r="V360" i="14" s="1"/>
  <c r="T365" i="14"/>
  <c r="V366" i="14"/>
  <c r="V365" i="14" s="1"/>
  <c r="T373" i="14"/>
  <c r="V374" i="14"/>
  <c r="V373" i="14" s="1"/>
  <c r="V369" i="14" s="1"/>
  <c r="T382" i="14"/>
  <c r="V383" i="14"/>
  <c r="V382" i="14" s="1"/>
  <c r="T389" i="14"/>
  <c r="V390" i="14"/>
  <c r="V389" i="14" s="1"/>
  <c r="T393" i="14"/>
  <c r="V394" i="14"/>
  <c r="V393" i="14" s="1"/>
  <c r="T401" i="14"/>
  <c r="T400" i="14" s="1"/>
  <c r="T399" i="14" s="1"/>
  <c r="V402" i="14"/>
  <c r="V401" i="14" s="1"/>
  <c r="V400" i="14" s="1"/>
  <c r="V399" i="14" s="1"/>
  <c r="T641" i="14"/>
  <c r="T640" i="14" s="1"/>
  <c r="T639" i="14" s="1"/>
  <c r="T638" i="14" s="1"/>
  <c r="T637" i="14" s="1"/>
  <c r="T636" i="14" s="1"/>
  <c r="V642" i="14"/>
  <c r="V641" i="14" s="1"/>
  <c r="V640" i="14" s="1"/>
  <c r="V639" i="14" s="1"/>
  <c r="V638" i="14" s="1"/>
  <c r="V637" i="14" s="1"/>
  <c r="V636" i="14" s="1"/>
  <c r="T663" i="14"/>
  <c r="T662" i="14" s="1"/>
  <c r="V664" i="14"/>
  <c r="V663" i="14" s="1"/>
  <c r="V662" i="14" s="1"/>
  <c r="T722" i="14"/>
  <c r="T721" i="14" s="1"/>
  <c r="V723" i="14"/>
  <c r="V722" i="14" s="1"/>
  <c r="V721" i="14" s="1"/>
  <c r="T825" i="14"/>
  <c r="V826" i="14"/>
  <c r="V825" i="14" s="1"/>
  <c r="T840" i="14"/>
  <c r="V842" i="14"/>
  <c r="T856" i="14"/>
  <c r="V857" i="14"/>
  <c r="V856" i="14" s="1"/>
  <c r="T900" i="14"/>
  <c r="T899" i="14" s="1"/>
  <c r="T898" i="14" s="1"/>
  <c r="T897" i="14" s="1"/>
  <c r="T896" i="14" s="1"/>
  <c r="T895" i="14" s="1"/>
  <c r="V901" i="14"/>
  <c r="V900" i="14" s="1"/>
  <c r="V899" i="14" s="1"/>
  <c r="V898" i="14" s="1"/>
  <c r="V897" i="14" s="1"/>
  <c r="V896" i="14" s="1"/>
  <c r="V895" i="14" s="1"/>
  <c r="T922" i="14"/>
  <c r="T921" i="14" s="1"/>
  <c r="T920" i="14" s="1"/>
  <c r="V923" i="14"/>
  <c r="V922" i="14" s="1"/>
  <c r="V921" i="14" s="1"/>
  <c r="V920" i="14" s="1"/>
  <c r="T1034" i="14"/>
  <c r="T1033" i="14" s="1"/>
  <c r="T1032" i="14" s="1"/>
  <c r="V1035" i="14"/>
  <c r="V1034" i="14" s="1"/>
  <c r="V1033" i="14" s="1"/>
  <c r="V1032" i="14" s="1"/>
  <c r="T1051" i="14"/>
  <c r="T1050" i="14" s="1"/>
  <c r="T1049" i="14" s="1"/>
  <c r="T1048" i="14" s="1"/>
  <c r="T1047" i="14" s="1"/>
  <c r="V1052" i="14"/>
  <c r="V1051" i="14" s="1"/>
  <c r="V1050" i="14" s="1"/>
  <c r="V1049" i="14" s="1"/>
  <c r="V1048" i="14" s="1"/>
  <c r="V1047" i="14" s="1"/>
  <c r="T1065" i="14"/>
  <c r="T1064" i="14" s="1"/>
  <c r="T1063" i="14" s="1"/>
  <c r="T1062" i="14" s="1"/>
  <c r="V1066" i="14"/>
  <c r="V1065" i="14" s="1"/>
  <c r="V1064" i="14" s="1"/>
  <c r="V1063" i="14" s="1"/>
  <c r="V1062" i="14" s="1"/>
  <c r="H44" i="14"/>
  <c r="L45" i="14"/>
  <c r="L44" i="14" s="1"/>
  <c r="L93" i="14"/>
  <c r="L148" i="14"/>
  <c r="H221" i="14"/>
  <c r="L222" i="14"/>
  <c r="L221" i="14" s="1"/>
  <c r="L308" i="14"/>
  <c r="H362" i="14"/>
  <c r="L363" i="14"/>
  <c r="L362" i="14" s="1"/>
  <c r="H489" i="14"/>
  <c r="L490" i="14"/>
  <c r="L489" i="14" s="1"/>
  <c r="L488" i="14" s="1"/>
  <c r="L487" i="14" s="1"/>
  <c r="L486" i="14" s="1"/>
  <c r="H575" i="14"/>
  <c r="L576" i="14"/>
  <c r="L575" i="14" s="1"/>
  <c r="L574" i="14" s="1"/>
  <c r="L573" i="14" s="1"/>
  <c r="H663" i="14"/>
  <c r="L664" i="14"/>
  <c r="L663" i="14" s="1"/>
  <c r="L662" i="14" s="1"/>
  <c r="H806" i="14"/>
  <c r="L807" i="14"/>
  <c r="L806" i="14" s="1"/>
  <c r="L805" i="14" s="1"/>
  <c r="L804" i="14" s="1"/>
  <c r="L803" i="14" s="1"/>
  <c r="L802" i="14" s="1"/>
  <c r="H841" i="14"/>
  <c r="L842" i="14"/>
  <c r="H938" i="14"/>
  <c r="L939" i="14"/>
  <c r="L938" i="14" s="1"/>
  <c r="H998" i="14"/>
  <c r="L999" i="14"/>
  <c r="L998" i="14" s="1"/>
  <c r="L997" i="14" s="1"/>
  <c r="H1103" i="14"/>
  <c r="L1104" i="14"/>
  <c r="L1103" i="14" s="1"/>
  <c r="H585" i="14"/>
  <c r="H699" i="14"/>
  <c r="L79" i="14"/>
  <c r="L122" i="14"/>
  <c r="L179" i="14"/>
  <c r="H275" i="14"/>
  <c r="L276" i="14"/>
  <c r="L275" i="14" s="1"/>
  <c r="L274" i="14" s="1"/>
  <c r="L273" i="14" s="1"/>
  <c r="H338" i="14"/>
  <c r="L340" i="14"/>
  <c r="L338" i="14" s="1"/>
  <c r="H406" i="14"/>
  <c r="L407" i="14"/>
  <c r="L406" i="14" s="1"/>
  <c r="H505" i="14"/>
  <c r="L506" i="14"/>
  <c r="L505" i="14" s="1"/>
  <c r="L627" i="14"/>
  <c r="L729" i="14"/>
  <c r="H825" i="14"/>
  <c r="L826" i="14"/>
  <c r="L825" i="14" s="1"/>
  <c r="H869" i="14"/>
  <c r="L870" i="14"/>
  <c r="L869" i="14" s="1"/>
  <c r="L868" i="14" s="1"/>
  <c r="L867" i="14" s="1"/>
  <c r="L866" i="14" s="1"/>
  <c r="L865" i="14" s="1"/>
  <c r="H965" i="14"/>
  <c r="L966" i="14"/>
  <c r="L965" i="14" s="1"/>
  <c r="L1075" i="14"/>
  <c r="L1132" i="14"/>
  <c r="L1131" i="14" s="1"/>
  <c r="H564" i="14"/>
  <c r="L565" i="14"/>
  <c r="L564" i="14" s="1"/>
  <c r="L563" i="14" s="1"/>
  <c r="L562" i="14" s="1"/>
  <c r="L561" i="14" s="1"/>
  <c r="L38" i="14"/>
  <c r="H86" i="14"/>
  <c r="L87" i="14"/>
  <c r="L86" i="14" s="1"/>
  <c r="H139" i="14"/>
  <c r="L140" i="14"/>
  <c r="L139" i="14" s="1"/>
  <c r="H201" i="14"/>
  <c r="L202" i="14"/>
  <c r="L201" i="14" s="1"/>
  <c r="L256" i="14"/>
  <c r="H327" i="14"/>
  <c r="L328" i="14"/>
  <c r="L327" i="14" s="1"/>
  <c r="H391" i="14"/>
  <c r="L392" i="14"/>
  <c r="L391" i="14" s="1"/>
  <c r="H552" i="14"/>
  <c r="L553" i="14"/>
  <c r="L552" i="14" s="1"/>
  <c r="L551" i="14" s="1"/>
  <c r="L550" i="14" s="1"/>
  <c r="L549" i="14" s="1"/>
  <c r="L543" i="14" s="1"/>
  <c r="L651" i="14"/>
  <c r="H709" i="14"/>
  <c r="L710" i="14"/>
  <c r="L709" i="14" s="1"/>
  <c r="H816" i="14"/>
  <c r="L817" i="14"/>
  <c r="L816" i="14" s="1"/>
  <c r="L909" i="14"/>
  <c r="L986" i="14"/>
  <c r="H1045" i="14"/>
  <c r="L1046" i="14"/>
  <c r="L1045" i="14" s="1"/>
  <c r="L1044" i="14" s="1"/>
  <c r="L1043" i="14" s="1"/>
  <c r="L1042" i="14" s="1"/>
  <c r="L1036" i="14" s="1"/>
  <c r="L1119" i="14"/>
  <c r="H15" i="14"/>
  <c r="L16" i="14"/>
  <c r="L15" i="14" s="1"/>
  <c r="L39" i="14"/>
  <c r="H70" i="14"/>
  <c r="L71" i="14"/>
  <c r="L70" i="14" s="1"/>
  <c r="L81" i="14"/>
  <c r="H94" i="14"/>
  <c r="L95" i="14"/>
  <c r="L94" i="14" s="1"/>
  <c r="H129" i="14"/>
  <c r="L130" i="14"/>
  <c r="L129" i="14" s="1"/>
  <c r="L128" i="14" s="1"/>
  <c r="L127" i="14" s="1"/>
  <c r="L149" i="14"/>
  <c r="L180" i="14"/>
  <c r="H205" i="14"/>
  <c r="L206" i="14"/>
  <c r="L205" i="14" s="1"/>
  <c r="H244" i="14"/>
  <c r="L245" i="14"/>
  <c r="L244" i="14" s="1"/>
  <c r="L243" i="14" s="1"/>
  <c r="L242" i="14" s="1"/>
  <c r="L310" i="14"/>
  <c r="H329" i="14"/>
  <c r="L330" i="14"/>
  <c r="L329" i="14" s="1"/>
  <c r="H365" i="14"/>
  <c r="H364" i="14" s="1"/>
  <c r="L366" i="14"/>
  <c r="L365" i="14" s="1"/>
  <c r="H393" i="14"/>
  <c r="L394" i="14"/>
  <c r="L393" i="14" s="1"/>
  <c r="H448" i="14"/>
  <c r="L449" i="14"/>
  <c r="L448" i="14" s="1"/>
  <c r="H517" i="14"/>
  <c r="L518" i="14"/>
  <c r="L517" i="14" s="1"/>
  <c r="L516" i="14" s="1"/>
  <c r="L515" i="14" s="1"/>
  <c r="L514" i="14" s="1"/>
  <c r="L513" i="14" s="1"/>
  <c r="H666" i="14"/>
  <c r="H665" i="14" s="1"/>
  <c r="L667" i="14"/>
  <c r="L666" i="14" s="1"/>
  <c r="L665" i="14" s="1"/>
  <c r="H691" i="14"/>
  <c r="L692" i="14"/>
  <c r="L691" i="14" s="1"/>
  <c r="L690" i="14" s="1"/>
  <c r="L689" i="14" s="1"/>
  <c r="L688" i="14" s="1"/>
  <c r="L687" i="14" s="1"/>
  <c r="L686" i="14" s="1"/>
  <c r="H758" i="14"/>
  <c r="L759" i="14"/>
  <c r="L758" i="14" s="1"/>
  <c r="L757" i="14" s="1"/>
  <c r="L813" i="14"/>
  <c r="H828" i="14"/>
  <c r="L829" i="14"/>
  <c r="L828" i="14" s="1"/>
  <c r="L846" i="14"/>
  <c r="H889" i="14"/>
  <c r="L890" i="14"/>
  <c r="L889" i="14" s="1"/>
  <c r="H959" i="14"/>
  <c r="L960" i="14"/>
  <c r="L959" i="14" s="1"/>
  <c r="L987" i="14"/>
  <c r="H1014" i="14"/>
  <c r="L1015" i="14"/>
  <c r="L1014" i="14" s="1"/>
  <c r="H1051" i="14"/>
  <c r="L1052" i="14"/>
  <c r="L1051" i="14" s="1"/>
  <c r="L1050" i="14" s="1"/>
  <c r="L1049" i="14" s="1"/>
  <c r="L1048" i="14" s="1"/>
  <c r="L1047" i="14" s="1"/>
  <c r="L1085" i="14"/>
  <c r="L1146" i="14"/>
  <c r="H29" i="14"/>
  <c r="L30" i="14"/>
  <c r="L29" i="14" s="1"/>
  <c r="L28" i="14" s="1"/>
  <c r="L27" i="14" s="1"/>
  <c r="L26" i="14" s="1"/>
  <c r="H40" i="14"/>
  <c r="L41" i="14"/>
  <c r="L40" i="14" s="1"/>
  <c r="H53" i="14"/>
  <c r="L54" i="14"/>
  <c r="L53" i="14" s="1"/>
  <c r="H72" i="14"/>
  <c r="L73" i="14"/>
  <c r="L72" i="14" s="1"/>
  <c r="H82" i="14"/>
  <c r="L83" i="14"/>
  <c r="L82" i="14" s="1"/>
  <c r="L90" i="14"/>
  <c r="H96" i="14"/>
  <c r="L97" i="14"/>
  <c r="L96" i="14" s="1"/>
  <c r="H115" i="14"/>
  <c r="L116" i="14"/>
  <c r="L115" i="14" s="1"/>
  <c r="L114" i="14" s="1"/>
  <c r="L135" i="14"/>
  <c r="L144" i="14"/>
  <c r="L143" i="14" s="1"/>
  <c r="H151" i="14"/>
  <c r="L152" i="14"/>
  <c r="L151" i="14" s="1"/>
  <c r="L181" i="14"/>
  <c r="L195" i="14"/>
  <c r="H207" i="14"/>
  <c r="L208" i="14"/>
  <c r="L207" i="14" s="1"/>
  <c r="H229" i="14"/>
  <c r="L230" i="14"/>
  <c r="L229" i="14" s="1"/>
  <c r="L228" i="14" s="1"/>
  <c r="H248" i="14"/>
  <c r="L249" i="14"/>
  <c r="L248" i="14" s="1"/>
  <c r="L247" i="14" s="1"/>
  <c r="L246" i="14" s="1"/>
  <c r="H267" i="14"/>
  <c r="L269" i="14"/>
  <c r="L267" i="14" s="1"/>
  <c r="H289" i="14"/>
  <c r="L290" i="14"/>
  <c r="L289" i="14" s="1"/>
  <c r="L288" i="14" s="1"/>
  <c r="L287" i="14" s="1"/>
  <c r="L286" i="14" s="1"/>
  <c r="L313" i="14"/>
  <c r="L312" i="14" s="1"/>
  <c r="H322" i="14"/>
  <c r="L323" i="14"/>
  <c r="L322" i="14" s="1"/>
  <c r="L336" i="14"/>
  <c r="L335" i="14" s="1"/>
  <c r="H355" i="14"/>
  <c r="L356" i="14"/>
  <c r="L355" i="14" s="1"/>
  <c r="L354" i="14" s="1"/>
  <c r="L353" i="14" s="1"/>
  <c r="L352" i="14" s="1"/>
  <c r="L368" i="14"/>
  <c r="L367" i="14" s="1"/>
  <c r="H386" i="14"/>
  <c r="L387" i="14"/>
  <c r="L386" i="14" s="1"/>
  <c r="H397" i="14"/>
  <c r="L398" i="14"/>
  <c r="L397" i="14" s="1"/>
  <c r="L396" i="14" s="1"/>
  <c r="L395" i="14" s="1"/>
  <c r="H430" i="14"/>
  <c r="L431" i="14"/>
  <c r="L430" i="14" s="1"/>
  <c r="L429" i="14" s="1"/>
  <c r="L428" i="14" s="1"/>
  <c r="H450" i="14"/>
  <c r="L451" i="14"/>
  <c r="L450" i="14" s="1"/>
  <c r="H499" i="14"/>
  <c r="L500" i="14"/>
  <c r="L499" i="14" s="1"/>
  <c r="L498" i="14" s="1"/>
  <c r="L497" i="14" s="1"/>
  <c r="H534" i="14"/>
  <c r="L535" i="14"/>
  <c r="L534" i="14" s="1"/>
  <c r="L533" i="14" s="1"/>
  <c r="L532" i="14" s="1"/>
  <c r="L531" i="14" s="1"/>
  <c r="L530" i="14" s="1"/>
  <c r="L519" i="14" s="1"/>
  <c r="H569" i="14"/>
  <c r="L570" i="14"/>
  <c r="L569" i="14" s="1"/>
  <c r="H582" i="14"/>
  <c r="L583" i="14"/>
  <c r="L582" i="14" s="1"/>
  <c r="L620" i="14"/>
  <c r="H634" i="14"/>
  <c r="L635" i="14"/>
  <c r="L634" i="14" s="1"/>
  <c r="L633" i="14" s="1"/>
  <c r="L632" i="14" s="1"/>
  <c r="L631" i="14" s="1"/>
  <c r="L630" i="14" s="1"/>
  <c r="L629" i="14" s="1"/>
  <c r="L653" i="14"/>
  <c r="H672" i="14"/>
  <c r="L673" i="14"/>
  <c r="L672" i="14" s="1"/>
  <c r="L671" i="14" s="1"/>
  <c r="L670" i="14" s="1"/>
  <c r="L701" i="14"/>
  <c r="L700" i="14" s="1"/>
  <c r="L699" i="14" s="1"/>
  <c r="L698" i="14" s="1"/>
  <c r="L697" i="14" s="1"/>
  <c r="L696" i="14" s="1"/>
  <c r="L695" i="14" s="1"/>
  <c r="H722" i="14"/>
  <c r="L723" i="14"/>
  <c r="L722" i="14" s="1"/>
  <c r="L721" i="14" s="1"/>
  <c r="H761" i="14"/>
  <c r="L762" i="14"/>
  <c r="L761" i="14" s="1"/>
  <c r="H771" i="14"/>
  <c r="L772" i="14"/>
  <c r="L771" i="14" s="1"/>
  <c r="L814" i="14"/>
  <c r="L823" i="14"/>
  <c r="L831" i="14"/>
  <c r="L836" i="14"/>
  <c r="L847" i="14"/>
  <c r="L862" i="14"/>
  <c r="L861" i="14" s="1"/>
  <c r="H900" i="14"/>
  <c r="L901" i="14"/>
  <c r="L900" i="14" s="1"/>
  <c r="L899" i="14" s="1"/>
  <c r="L898" i="14" s="1"/>
  <c r="L897" i="14" s="1"/>
  <c r="L896" i="14" s="1"/>
  <c r="L895" i="14" s="1"/>
  <c r="H916" i="14"/>
  <c r="L917" i="14"/>
  <c r="L916" i="14" s="1"/>
  <c r="L915" i="14" s="1"/>
  <c r="L914" i="14" s="1"/>
  <c r="L913" i="14" s="1"/>
  <c r="L912" i="14" s="1"/>
  <c r="H951" i="14"/>
  <c r="L952" i="14"/>
  <c r="L951" i="14" s="1"/>
  <c r="H961" i="14"/>
  <c r="L962" i="14"/>
  <c r="L961" i="14" s="1"/>
  <c r="H980" i="14"/>
  <c r="L981" i="14"/>
  <c r="L980" i="14" s="1"/>
  <c r="H988" i="14"/>
  <c r="L989" i="14"/>
  <c r="L988" i="14" s="1"/>
  <c r="H1008" i="14"/>
  <c r="L1009" i="14"/>
  <c r="L1008" i="14" s="1"/>
  <c r="H1023" i="14"/>
  <c r="L1024" i="14"/>
  <c r="L1023" i="14" s="1"/>
  <c r="L1022" i="14" s="1"/>
  <c r="L1021" i="14" s="1"/>
  <c r="L1020" i="14" s="1"/>
  <c r="L1019" i="14" s="1"/>
  <c r="L1018" i="14" s="1"/>
  <c r="H1058" i="14"/>
  <c r="L1059" i="14"/>
  <c r="L1058" i="14" s="1"/>
  <c r="L1057" i="14" s="1"/>
  <c r="L1056" i="14" s="1"/>
  <c r="L1055" i="14" s="1"/>
  <c r="L1054" i="14" s="1"/>
  <c r="L1053" i="14" s="1"/>
  <c r="H1077" i="14"/>
  <c r="L1078" i="14"/>
  <c r="L1077" i="14" s="1"/>
  <c r="H1097" i="14"/>
  <c r="L1098" i="14"/>
  <c r="L1097" i="14" s="1"/>
  <c r="H1111" i="14"/>
  <c r="L1112" i="14"/>
  <c r="L1111" i="14" s="1"/>
  <c r="L1110" i="14" s="1"/>
  <c r="L1109" i="14" s="1"/>
  <c r="L1129" i="14"/>
  <c r="L1147" i="14"/>
  <c r="H1164" i="14"/>
  <c r="L1165" i="14"/>
  <c r="L1164" i="14" s="1"/>
  <c r="L1163" i="14" s="1"/>
  <c r="L1162" i="14" s="1"/>
  <c r="H879" i="14"/>
  <c r="H20" i="14"/>
  <c r="L21" i="14"/>
  <c r="L20" i="14" s="1"/>
  <c r="H62" i="14"/>
  <c r="L63" i="14"/>
  <c r="L62" i="14" s="1"/>
  <c r="H106" i="14"/>
  <c r="L107" i="14"/>
  <c r="L106" i="14" s="1"/>
  <c r="L105" i="14" s="1"/>
  <c r="L104" i="14" s="1"/>
  <c r="H155" i="14"/>
  <c r="L156" i="14"/>
  <c r="L155" i="14" s="1"/>
  <c r="H189" i="14"/>
  <c r="L190" i="14"/>
  <c r="L189" i="14" s="1"/>
  <c r="H236" i="14"/>
  <c r="L237" i="14"/>
  <c r="L236" i="14" s="1"/>
  <c r="H316" i="14"/>
  <c r="L317" i="14"/>
  <c r="L316" i="14" s="1"/>
  <c r="H375" i="14"/>
  <c r="L376" i="14"/>
  <c r="L375" i="14" s="1"/>
  <c r="H441" i="14"/>
  <c r="L442" i="14"/>
  <c r="L441" i="14" s="1"/>
  <c r="L440" i="14" s="1"/>
  <c r="L439" i="14" s="1"/>
  <c r="L438" i="14" s="1"/>
  <c r="H605" i="14"/>
  <c r="L610" i="14"/>
  <c r="L605" i="14" s="1"/>
  <c r="H684" i="14"/>
  <c r="L685" i="14"/>
  <c r="L684" i="14" s="1"/>
  <c r="L683" i="14" s="1"/>
  <c r="L682" i="14" s="1"/>
  <c r="L681" i="14" s="1"/>
  <c r="L680" i="14" s="1"/>
  <c r="L679" i="14" s="1"/>
  <c r="H767" i="14"/>
  <c r="L768" i="14"/>
  <c r="L767" i="14" s="1"/>
  <c r="L833" i="14"/>
  <c r="L855" i="14"/>
  <c r="H957" i="14"/>
  <c r="L958" i="14"/>
  <c r="L957" i="14" s="1"/>
  <c r="H1012" i="14"/>
  <c r="L1013" i="14"/>
  <c r="L1012" i="14" s="1"/>
  <c r="L1084" i="14"/>
  <c r="L1152" i="14"/>
  <c r="H24" i="14"/>
  <c r="L25" i="14"/>
  <c r="L24" i="14" s="1"/>
  <c r="L23" i="14" s="1"/>
  <c r="L22" i="14" s="1"/>
  <c r="L49" i="14"/>
  <c r="L48" i="14" s="1"/>
  <c r="L47" i="14" s="1"/>
  <c r="L46" i="14" s="1"/>
  <c r="L89" i="14"/>
  <c r="H112" i="14"/>
  <c r="L113" i="14"/>
  <c r="L112" i="14" s="1"/>
  <c r="L111" i="14" s="1"/>
  <c r="H141" i="14"/>
  <c r="L142" i="14"/>
  <c r="L141" i="14" s="1"/>
  <c r="L194" i="14"/>
  <c r="H226" i="14"/>
  <c r="L227" i="14"/>
  <c r="L226" i="14" s="1"/>
  <c r="L225" i="14" s="1"/>
  <c r="H261" i="14"/>
  <c r="L262" i="14"/>
  <c r="L261" i="14" s="1"/>
  <c r="L260" i="14" s="1"/>
  <c r="H281" i="14"/>
  <c r="L282" i="14"/>
  <c r="L281" i="14" s="1"/>
  <c r="L280" i="14" s="1"/>
  <c r="H320" i="14"/>
  <c r="L321" i="14"/>
  <c r="L320" i="14" s="1"/>
  <c r="H349" i="14"/>
  <c r="L350" i="14"/>
  <c r="L349" i="14" s="1"/>
  <c r="L348" i="14" s="1"/>
  <c r="H382" i="14"/>
  <c r="L383" i="14"/>
  <c r="L382" i="14" s="1"/>
  <c r="H408" i="14"/>
  <c r="L409" i="14"/>
  <c r="L408" i="14" s="1"/>
  <c r="H494" i="14"/>
  <c r="L495" i="14"/>
  <c r="L494" i="14" s="1"/>
  <c r="L493" i="14" s="1"/>
  <c r="L492" i="14" s="1"/>
  <c r="L491" i="14" s="1"/>
  <c r="H580" i="14"/>
  <c r="L581" i="14"/>
  <c r="L580" i="14" s="1"/>
  <c r="L619" i="14"/>
  <c r="L628" i="14"/>
  <c r="L652" i="14"/>
  <c r="H715" i="14"/>
  <c r="L716" i="14"/>
  <c r="L715" i="14" s="1"/>
  <c r="H769" i="14"/>
  <c r="L770" i="14"/>
  <c r="L769" i="14" s="1"/>
  <c r="H818" i="14"/>
  <c r="L819" i="14"/>
  <c r="L818" i="14" s="1"/>
  <c r="L834" i="14"/>
  <c r="H856" i="14"/>
  <c r="L857" i="14"/>
  <c r="L856" i="14" s="1"/>
  <c r="L910" i="14"/>
  <c r="H940" i="14"/>
  <c r="L941" i="14"/>
  <c r="L940" i="14" s="1"/>
  <c r="H977" i="14"/>
  <c r="L978" i="14"/>
  <c r="L1002" i="14"/>
  <c r="L1001" i="14" s="1"/>
  <c r="L1000" i="14" s="1"/>
  <c r="L1076" i="14"/>
  <c r="H1105" i="14"/>
  <c r="L1106" i="14"/>
  <c r="L1105" i="14" s="1"/>
  <c r="L1128" i="14"/>
  <c r="L1153" i="14"/>
  <c r="H1001" i="14"/>
  <c r="H48" i="14"/>
  <c r="L19" i="14"/>
  <c r="L37" i="14"/>
  <c r="H42" i="14"/>
  <c r="L43" i="14"/>
  <c r="L42" i="14" s="1"/>
  <c r="H55" i="14"/>
  <c r="L56" i="14"/>
  <c r="L55" i="14" s="1"/>
  <c r="L78" i="14"/>
  <c r="L77" i="14" s="1"/>
  <c r="H84" i="14"/>
  <c r="L85" i="14"/>
  <c r="L84" i="14" s="1"/>
  <c r="L92" i="14"/>
  <c r="H102" i="14"/>
  <c r="L103" i="14"/>
  <c r="L102" i="14" s="1"/>
  <c r="L101" i="14" s="1"/>
  <c r="L100" i="14" s="1"/>
  <c r="L99" i="14" s="1"/>
  <c r="L98" i="14" s="1"/>
  <c r="L121" i="14"/>
  <c r="L136" i="14"/>
  <c r="H145" i="14"/>
  <c r="L146" i="14"/>
  <c r="L145" i="14" s="1"/>
  <c r="H153" i="14"/>
  <c r="L154" i="14"/>
  <c r="L153" i="14" s="1"/>
  <c r="H174" i="14"/>
  <c r="L175" i="14"/>
  <c r="L174" i="14" s="1"/>
  <c r="L173" i="14" s="1"/>
  <c r="L172" i="14" s="1"/>
  <c r="L187" i="14"/>
  <c r="L196" i="14"/>
  <c r="H219" i="14"/>
  <c r="L220" i="14"/>
  <c r="L219" i="14" s="1"/>
  <c r="H234" i="14"/>
  <c r="L235" i="14"/>
  <c r="L234" i="14" s="1"/>
  <c r="L255" i="14"/>
  <c r="H270" i="14"/>
  <c r="L272" i="14"/>
  <c r="L270" i="14" s="1"/>
  <c r="H301" i="14"/>
  <c r="L302" i="14"/>
  <c r="L301" i="14" s="1"/>
  <c r="L300" i="14" s="1"/>
  <c r="L299" i="14" s="1"/>
  <c r="H324" i="14"/>
  <c r="L325" i="14"/>
  <c r="L324" i="14" s="1"/>
  <c r="H360" i="14"/>
  <c r="L361" i="14"/>
  <c r="L360" i="14" s="1"/>
  <c r="H373" i="14"/>
  <c r="L374" i="14"/>
  <c r="L373" i="14" s="1"/>
  <c r="H389" i="14"/>
  <c r="L390" i="14"/>
  <c r="L389" i="14" s="1"/>
  <c r="H401" i="14"/>
  <c r="L402" i="14"/>
  <c r="L401" i="14" s="1"/>
  <c r="L400" i="14" s="1"/>
  <c r="L399" i="14" s="1"/>
  <c r="H434" i="14"/>
  <c r="L435" i="14"/>
  <c r="L434" i="14" s="1"/>
  <c r="H453" i="14"/>
  <c r="L454" i="14"/>
  <c r="L453" i="14" s="1"/>
  <c r="L452" i="14" s="1"/>
  <c r="H503" i="14"/>
  <c r="L504" i="14"/>
  <c r="L503" i="14" s="1"/>
  <c r="H541" i="14"/>
  <c r="L542" i="14"/>
  <c r="L541" i="14" s="1"/>
  <c r="L540" i="14" s="1"/>
  <c r="L539" i="14" s="1"/>
  <c r="L538" i="14" s="1"/>
  <c r="L537" i="14" s="1"/>
  <c r="H571" i="14"/>
  <c r="L572" i="14"/>
  <c r="L571" i="14" s="1"/>
  <c r="L587" i="14"/>
  <c r="L586" i="14" s="1"/>
  <c r="L585" i="14" s="1"/>
  <c r="L584" i="14" s="1"/>
  <c r="L621" i="14"/>
  <c r="H641" i="14"/>
  <c r="L642" i="14"/>
  <c r="L641" i="14" s="1"/>
  <c r="L640" i="14" s="1"/>
  <c r="L639" i="14" s="1"/>
  <c r="L638" i="14" s="1"/>
  <c r="L637" i="14" s="1"/>
  <c r="L636" i="14" s="1"/>
  <c r="H657" i="14"/>
  <c r="L658" i="14"/>
  <c r="L657" i="14" s="1"/>
  <c r="L656" i="14" s="1"/>
  <c r="L655" i="14" s="1"/>
  <c r="L654" i="14" s="1"/>
  <c r="H677" i="14"/>
  <c r="L678" i="14"/>
  <c r="L677" i="14" s="1"/>
  <c r="L676" i="14" s="1"/>
  <c r="L675" i="14" s="1"/>
  <c r="L674" i="14" s="1"/>
  <c r="H707" i="14"/>
  <c r="L708" i="14"/>
  <c r="L707" i="14" s="1"/>
  <c r="H725" i="14"/>
  <c r="L726" i="14"/>
  <c r="L725" i="14" s="1"/>
  <c r="H765" i="14"/>
  <c r="L766" i="14"/>
  <c r="L765" i="14" s="1"/>
  <c r="H795" i="14"/>
  <c r="L796" i="14"/>
  <c r="L795" i="14" s="1"/>
  <c r="L794" i="14" s="1"/>
  <c r="L793" i="14" s="1"/>
  <c r="L784" i="14" s="1"/>
  <c r="L783" i="14" s="1"/>
  <c r="L815" i="14"/>
  <c r="L824" i="14"/>
  <c r="L832" i="14"/>
  <c r="L837" i="14"/>
  <c r="L854" i="14"/>
  <c r="H863" i="14"/>
  <c r="H860" i="14" s="1"/>
  <c r="L864" i="14"/>
  <c r="L863" i="14" s="1"/>
  <c r="L908" i="14"/>
  <c r="H922" i="14"/>
  <c r="L923" i="14"/>
  <c r="L922" i="14" s="1"/>
  <c r="L921" i="14" s="1"/>
  <c r="L920" i="14" s="1"/>
  <c r="H953" i="14"/>
  <c r="L954" i="14"/>
  <c r="L953" i="14" s="1"/>
  <c r="H963" i="14"/>
  <c r="L964" i="14"/>
  <c r="L963" i="14" s="1"/>
  <c r="L985" i="14"/>
  <c r="H995" i="14"/>
  <c r="L996" i="14"/>
  <c r="L995" i="14" s="1"/>
  <c r="L992" i="14" s="1"/>
  <c r="H1010" i="14"/>
  <c r="L1011" i="14"/>
  <c r="L1010" i="14" s="1"/>
  <c r="H1034" i="14"/>
  <c r="L1035" i="14"/>
  <c r="L1034" i="14" s="1"/>
  <c r="L1033" i="14" s="1"/>
  <c r="L1032" i="14" s="1"/>
  <c r="H1065" i="14"/>
  <c r="L1066" i="14"/>
  <c r="L1065" i="14" s="1"/>
  <c r="L1064" i="14" s="1"/>
  <c r="L1063" i="14" s="1"/>
  <c r="L1062" i="14" s="1"/>
  <c r="L1083" i="14"/>
  <c r="H1099" i="14"/>
  <c r="L1118" i="14"/>
  <c r="L1130" i="14"/>
  <c r="L1151" i="14"/>
  <c r="H1168" i="14"/>
  <c r="L1169" i="14"/>
  <c r="L1168" i="14" s="1"/>
  <c r="L1167" i="14" s="1"/>
  <c r="L1166" i="14" s="1"/>
  <c r="H158" i="14"/>
  <c r="L159" i="14"/>
  <c r="L158" i="14" s="1"/>
  <c r="H160" i="14"/>
  <c r="L161" i="14"/>
  <c r="L160" i="14" s="1"/>
  <c r="H38" i="17"/>
  <c r="H73" i="17"/>
  <c r="H259" i="17"/>
  <c r="H475" i="17"/>
  <c r="F44" i="17"/>
  <c r="H45" i="17"/>
  <c r="H44" i="17" s="1"/>
  <c r="F58" i="17"/>
  <c r="H59" i="17"/>
  <c r="H58" i="17" s="1"/>
  <c r="F71" i="17"/>
  <c r="H72" i="17"/>
  <c r="H71" i="17" s="1"/>
  <c r="F104" i="17"/>
  <c r="H105" i="17"/>
  <c r="F133" i="17"/>
  <c r="H134" i="17"/>
  <c r="H133" i="17" s="1"/>
  <c r="F154" i="17"/>
  <c r="H155" i="17"/>
  <c r="H154" i="17" s="1"/>
  <c r="F162" i="17"/>
  <c r="H163" i="17"/>
  <c r="H162" i="17" s="1"/>
  <c r="F182" i="17"/>
  <c r="H183" i="17"/>
  <c r="H182" i="17" s="1"/>
  <c r="F215" i="17"/>
  <c r="H216" i="17"/>
  <c r="H215" i="17" s="1"/>
  <c r="F225" i="17"/>
  <c r="H226" i="17"/>
  <c r="H225" i="17" s="1"/>
  <c r="F246" i="17"/>
  <c r="F245" i="17" s="1"/>
  <c r="H247" i="17"/>
  <c r="H246" i="17" s="1"/>
  <c r="H245" i="17" s="1"/>
  <c r="H241" i="17" s="1"/>
  <c r="F270" i="17"/>
  <c r="H271" i="17"/>
  <c r="H270" i="17" s="1"/>
  <c r="F335" i="17"/>
  <c r="F334" i="17" s="1"/>
  <c r="H336" i="17"/>
  <c r="H335" i="17" s="1"/>
  <c r="H334" i="17" s="1"/>
  <c r="F354" i="17"/>
  <c r="F347" i="17" s="1"/>
  <c r="H356" i="17"/>
  <c r="H354" i="17" s="1"/>
  <c r="H347" i="17" s="1"/>
  <c r="F370" i="17"/>
  <c r="H371" i="17"/>
  <c r="H370" i="17" s="1"/>
  <c r="F381" i="17"/>
  <c r="F380" i="17" s="1"/>
  <c r="H382" i="17"/>
  <c r="H381" i="17" s="1"/>
  <c r="F438" i="17"/>
  <c r="H439" i="17"/>
  <c r="H438" i="17" s="1"/>
  <c r="F459" i="17"/>
  <c r="H460" i="17"/>
  <c r="H459" i="17" s="1"/>
  <c r="F492" i="17"/>
  <c r="H493" i="17"/>
  <c r="H492" i="17" s="1"/>
  <c r="F507" i="17"/>
  <c r="H508" i="17"/>
  <c r="H507" i="17" s="1"/>
  <c r="F517" i="17"/>
  <c r="H518" i="17"/>
  <c r="H517" i="17" s="1"/>
  <c r="F526" i="17"/>
  <c r="H527" i="17"/>
  <c r="H526" i="17" s="1"/>
  <c r="F537" i="17"/>
  <c r="F536" i="17" s="1"/>
  <c r="F535" i="17" s="1"/>
  <c r="H538" i="17"/>
  <c r="H537" i="17" s="1"/>
  <c r="H536" i="17" s="1"/>
  <c r="H535" i="17" s="1"/>
  <c r="F556" i="17"/>
  <c r="H557" i="17"/>
  <c r="H556" i="17" s="1"/>
  <c r="F564" i="17"/>
  <c r="H565" i="17"/>
  <c r="H564" i="17" s="1"/>
  <c r="F599" i="17"/>
  <c r="H600" i="17"/>
  <c r="H599" i="17" s="1"/>
  <c r="F15" i="17"/>
  <c r="H16" i="17"/>
  <c r="H15" i="17" s="1"/>
  <c r="F60" i="17"/>
  <c r="H61" i="17"/>
  <c r="H60" i="17" s="1"/>
  <c r="F88" i="17"/>
  <c r="H89" i="17"/>
  <c r="H88" i="17" s="1"/>
  <c r="F107" i="17"/>
  <c r="H108" i="17"/>
  <c r="H107" i="17" s="1"/>
  <c r="F135" i="17"/>
  <c r="H136" i="17"/>
  <c r="H135" i="17" s="1"/>
  <c r="F156" i="17"/>
  <c r="H157" i="17"/>
  <c r="H156" i="17" s="1"/>
  <c r="F164" i="17"/>
  <c r="H165" i="17"/>
  <c r="H164" i="17" s="1"/>
  <c r="F184" i="17"/>
  <c r="H185" i="17"/>
  <c r="H184" i="17" s="1"/>
  <c r="F201" i="17"/>
  <c r="F200" i="17" s="1"/>
  <c r="H202" i="17"/>
  <c r="H201" i="17" s="1"/>
  <c r="H200" i="17" s="1"/>
  <c r="F217" i="17"/>
  <c r="H218" i="17"/>
  <c r="H217" i="17" s="1"/>
  <c r="F228" i="17"/>
  <c r="F227" i="17" s="1"/>
  <c r="H229" i="17"/>
  <c r="H228" i="17" s="1"/>
  <c r="H227" i="17" s="1"/>
  <c r="F252" i="17"/>
  <c r="F251" i="17" s="1"/>
  <c r="F250" i="17" s="1"/>
  <c r="H253" i="17"/>
  <c r="H252" i="17" s="1"/>
  <c r="H251" i="17" s="1"/>
  <c r="H250" i="17" s="1"/>
  <c r="F277" i="17"/>
  <c r="H278" i="17"/>
  <c r="H277" i="17" s="1"/>
  <c r="F339" i="17"/>
  <c r="H340" i="17"/>
  <c r="H339" i="17" s="1"/>
  <c r="F374" i="17"/>
  <c r="H375" i="17"/>
  <c r="H374" i="17" s="1"/>
  <c r="F383" i="17"/>
  <c r="H384" i="17"/>
  <c r="H383" i="17" s="1"/>
  <c r="F445" i="17"/>
  <c r="H446" i="17"/>
  <c r="H445" i="17" s="1"/>
  <c r="H465" i="17"/>
  <c r="F496" i="17"/>
  <c r="F495" i="17" s="1"/>
  <c r="F494" i="17" s="1"/>
  <c r="H497" i="17"/>
  <c r="H496" i="17" s="1"/>
  <c r="H495" i="17" s="1"/>
  <c r="H494" i="17" s="1"/>
  <c r="F509" i="17"/>
  <c r="H510" i="17"/>
  <c r="H509" i="17" s="1"/>
  <c r="F558" i="17"/>
  <c r="H559" i="17"/>
  <c r="H558" i="17" s="1"/>
  <c r="F588" i="17"/>
  <c r="H589" i="17"/>
  <c r="H588" i="17" s="1"/>
  <c r="F17" i="17"/>
  <c r="H18" i="17"/>
  <c r="H17" i="17" s="1"/>
  <c r="F90" i="17"/>
  <c r="H91" i="17"/>
  <c r="H90" i="17" s="1"/>
  <c r="F109" i="17"/>
  <c r="H110" i="17"/>
  <c r="H109" i="17" s="1"/>
  <c r="H122" i="17"/>
  <c r="H121" i="17" s="1"/>
  <c r="H120" i="17" s="1"/>
  <c r="F150" i="17"/>
  <c r="H151" i="17"/>
  <c r="H150" i="17" s="1"/>
  <c r="F158" i="17"/>
  <c r="H159" i="17"/>
  <c r="H158" i="17" s="1"/>
  <c r="F175" i="17"/>
  <c r="H176" i="17"/>
  <c r="H175" i="17" s="1"/>
  <c r="F186" i="17"/>
  <c r="H187" i="17"/>
  <c r="H186" i="17" s="1"/>
  <c r="F205" i="17"/>
  <c r="F204" i="17" s="1"/>
  <c r="H206" i="17"/>
  <c r="H205" i="17" s="1"/>
  <c r="H204" i="17" s="1"/>
  <c r="F221" i="17"/>
  <c r="H222" i="17"/>
  <c r="H221" i="17" s="1"/>
  <c r="F239" i="17"/>
  <c r="F238" i="17" s="1"/>
  <c r="F237" i="17" s="1"/>
  <c r="H240" i="17"/>
  <c r="H239" i="17" s="1"/>
  <c r="H238" i="17" s="1"/>
  <c r="H237" i="17" s="1"/>
  <c r="F263" i="17"/>
  <c r="H264" i="17"/>
  <c r="H263" i="17" s="1"/>
  <c r="F279" i="17"/>
  <c r="H280" i="17"/>
  <c r="H279" i="17" s="1"/>
  <c r="F341" i="17"/>
  <c r="H342" i="17"/>
  <c r="H341" i="17" s="1"/>
  <c r="F387" i="17"/>
  <c r="F386" i="17" s="1"/>
  <c r="F385" i="17" s="1"/>
  <c r="H388" i="17"/>
  <c r="H387" i="17" s="1"/>
  <c r="H386" i="17" s="1"/>
  <c r="H385" i="17" s="1"/>
  <c r="F447" i="17"/>
  <c r="F500" i="17"/>
  <c r="F499" i="17" s="1"/>
  <c r="F498" i="17" s="1"/>
  <c r="H501" i="17"/>
  <c r="H500" i="17" s="1"/>
  <c r="H499" i="17" s="1"/>
  <c r="H498" i="17" s="1"/>
  <c r="F511" i="17"/>
  <c r="H512" i="17"/>
  <c r="H511" i="17" s="1"/>
  <c r="F521" i="17"/>
  <c r="H522" i="17"/>
  <c r="H521" i="17" s="1"/>
  <c r="F542" i="17"/>
  <c r="F541" i="17" s="1"/>
  <c r="F540" i="17" s="1"/>
  <c r="H544" i="17"/>
  <c r="H542" i="17" s="1"/>
  <c r="H541" i="17" s="1"/>
  <c r="H540" i="17" s="1"/>
  <c r="F552" i="17"/>
  <c r="H553" i="17"/>
  <c r="H552" i="17" s="1"/>
  <c r="F560" i="17"/>
  <c r="H561" i="17"/>
  <c r="H560" i="17" s="1"/>
  <c r="F568" i="17"/>
  <c r="H569" i="17"/>
  <c r="H568" i="17" s="1"/>
  <c r="F574" i="17"/>
  <c r="H575" i="17"/>
  <c r="H574" i="17" s="1"/>
  <c r="H584" i="17"/>
  <c r="F606" i="17"/>
  <c r="H607" i="17"/>
  <c r="H606" i="17" s="1"/>
  <c r="F618" i="17"/>
  <c r="H619" i="17"/>
  <c r="H618" i="17" s="1"/>
  <c r="F139" i="17"/>
  <c r="F138" i="17" s="1"/>
  <c r="F137" i="17" s="1"/>
  <c r="F376" i="17"/>
  <c r="F42" i="17"/>
  <c r="H43" i="17"/>
  <c r="H42" i="17" s="1"/>
  <c r="F56" i="17"/>
  <c r="H57" i="17"/>
  <c r="H56" i="17" s="1"/>
  <c r="F69" i="17"/>
  <c r="H70" i="17"/>
  <c r="H69" i="17" s="1"/>
  <c r="F115" i="17"/>
  <c r="H116" i="17"/>
  <c r="H115" i="17" s="1"/>
  <c r="F160" i="17"/>
  <c r="H161" i="17"/>
  <c r="H160" i="17" s="1"/>
  <c r="F180" i="17"/>
  <c r="H180" i="17"/>
  <c r="F188" i="17"/>
  <c r="H189" i="17"/>
  <c r="H188" i="17" s="1"/>
  <c r="F223" i="17"/>
  <c r="H224" i="17"/>
  <c r="H223" i="17" s="1"/>
  <c r="F268" i="17"/>
  <c r="H269" i="17"/>
  <c r="H268" i="17" s="1"/>
  <c r="F281" i="17"/>
  <c r="H282" i="17"/>
  <c r="H281" i="17" s="1"/>
  <c r="F324" i="17"/>
  <c r="H326" i="17"/>
  <c r="H324" i="17" s="1"/>
  <c r="F378" i="17"/>
  <c r="H379" i="17"/>
  <c r="H378" i="17" s="1"/>
  <c r="H391" i="17"/>
  <c r="H410" i="17"/>
  <c r="F457" i="17"/>
  <c r="H458" i="17"/>
  <c r="H457" i="17" s="1"/>
  <c r="F470" i="17"/>
  <c r="H471" i="17"/>
  <c r="H470" i="17" s="1"/>
  <c r="F490" i="17"/>
  <c r="H491" i="17"/>
  <c r="H490" i="17" s="1"/>
  <c r="F505" i="17"/>
  <c r="H506" i="17"/>
  <c r="H505" i="17" s="1"/>
  <c r="F515" i="17"/>
  <c r="H516" i="17"/>
  <c r="H515" i="17" s="1"/>
  <c r="F523" i="17"/>
  <c r="H524" i="17"/>
  <c r="H523" i="17" s="1"/>
  <c r="F554" i="17"/>
  <c r="H555" i="17"/>
  <c r="H554" i="17" s="1"/>
  <c r="F562" i="17"/>
  <c r="H563" i="17"/>
  <c r="H562" i="17" s="1"/>
  <c r="F578" i="17"/>
  <c r="H579" i="17"/>
  <c r="H578" i="17" s="1"/>
  <c r="F608" i="17"/>
  <c r="H609" i="17"/>
  <c r="H608" i="17" s="1"/>
  <c r="F625" i="17"/>
  <c r="H626" i="17"/>
  <c r="H625" i="17" s="1"/>
  <c r="E433" i="17"/>
  <c r="F475" i="17"/>
  <c r="F571" i="17"/>
  <c r="O320" i="17"/>
  <c r="O319" i="17" s="1"/>
  <c r="O380" i="17"/>
  <c r="O464" i="17"/>
  <c r="O463" i="17" s="1"/>
  <c r="E407" i="17"/>
  <c r="O37" i="17"/>
  <c r="O13" i="17" s="1"/>
  <c r="O220" i="17"/>
  <c r="O219" i="17" s="1"/>
  <c r="O489" i="17"/>
  <c r="O488" i="17" s="1"/>
  <c r="F321" i="17"/>
  <c r="F320" i="17" s="1"/>
  <c r="F410" i="17"/>
  <c r="G277" i="14"/>
  <c r="S919" i="14"/>
  <c r="S918" i="14" s="1"/>
  <c r="S911" i="14" s="1"/>
  <c r="E99" i="17"/>
  <c r="E98" i="17" s="1"/>
  <c r="O132" i="17"/>
  <c r="O131" i="17" s="1"/>
  <c r="O174" i="17"/>
  <c r="O173" i="17" s="1"/>
  <c r="O338" i="17"/>
  <c r="O337" i="17" s="1"/>
  <c r="S359" i="14"/>
  <c r="E220" i="17"/>
  <c r="E219" i="17" s="1"/>
  <c r="E320" i="17"/>
  <c r="E319" i="17" s="1"/>
  <c r="F465" i="17"/>
  <c r="F580" i="17"/>
  <c r="S821" i="14"/>
  <c r="E14" i="17"/>
  <c r="E132" i="17"/>
  <c r="E131" i="17" s="1"/>
  <c r="F53" i="17"/>
  <c r="F530" i="17"/>
  <c r="O583" i="17"/>
  <c r="G405" i="14"/>
  <c r="G404" i="14" s="1"/>
  <c r="G403" i="14" s="1"/>
  <c r="N646" i="14"/>
  <c r="N1154" i="14"/>
  <c r="S646" i="14"/>
  <c r="N381" i="14"/>
  <c r="S14" i="14"/>
  <c r="S13" i="14" s="1"/>
  <c r="S12" i="14" s="1"/>
  <c r="S11" i="14" s="1"/>
  <c r="S983" i="14"/>
  <c r="S982" i="14" s="1"/>
  <c r="G381" i="14"/>
  <c r="S381" i="14"/>
  <c r="S404" i="14"/>
  <c r="S403" i="14" s="1"/>
  <c r="S811" i="14"/>
  <c r="S810" i="14" s="1"/>
  <c r="S934" i="14"/>
  <c r="S69" i="14"/>
  <c r="S68" i="14" s="1"/>
  <c r="S67" i="14" s="1"/>
  <c r="H1074" i="14"/>
  <c r="N579" i="14"/>
  <c r="N578" i="14" s="1"/>
  <c r="N577" i="14" s="1"/>
  <c r="O1117" i="14"/>
  <c r="O1116" i="14" s="1"/>
  <c r="O1115" i="14" s="1"/>
  <c r="O1114" i="14" s="1"/>
  <c r="O1113" i="14" s="1"/>
  <c r="G706" i="14"/>
  <c r="G705" i="14" s="1"/>
  <c r="O1082" i="14"/>
  <c r="O1081" i="14" s="1"/>
  <c r="S233" i="14"/>
  <c r="S232" i="14" s="1"/>
  <c r="S231" i="14" s="1"/>
  <c r="S364" i="14"/>
  <c r="S333" i="14"/>
  <c r="S332" i="14" s="1"/>
  <c r="S331" i="14" s="1"/>
  <c r="H907" i="14"/>
  <c r="N706" i="14"/>
  <c r="N705" i="14" s="1"/>
  <c r="S185" i="14"/>
  <c r="S184" i="14" s="1"/>
  <c r="S183" i="14" s="1"/>
  <c r="S182" i="14" s="1"/>
  <c r="S706" i="14"/>
  <c r="S705" i="14" s="1"/>
  <c r="T1139" i="14"/>
  <c r="T375" i="14"/>
  <c r="O375" i="14"/>
  <c r="G369" i="14"/>
  <c r="O66" i="17"/>
  <c r="F434" i="17"/>
  <c r="E338" i="17"/>
  <c r="O267" i="17"/>
  <c r="O305" i="17"/>
  <c r="O276" i="17"/>
  <c r="O504" i="17"/>
  <c r="O503" i="17" s="1"/>
  <c r="E258" i="17"/>
  <c r="E257" i="17" s="1"/>
  <c r="F547" i="17"/>
  <c r="F584" i="17"/>
  <c r="F583" i="17" s="1"/>
  <c r="O525" i="17"/>
  <c r="O546" i="17"/>
  <c r="O590" i="17"/>
  <c r="T605" i="14"/>
  <c r="T592" i="14" s="1"/>
  <c r="G590" i="14"/>
  <c r="G589" i="14" s="1"/>
  <c r="G588" i="14" s="1"/>
  <c r="N215" i="14"/>
  <c r="N214" i="14" s="1"/>
  <c r="N233" i="14"/>
  <c r="N232" i="14" s="1"/>
  <c r="N231" i="14" s="1"/>
  <c r="N447" i="14"/>
  <c r="N446" i="14" s="1"/>
  <c r="N445" i="14" s="1"/>
  <c r="N444" i="14" s="1"/>
  <c r="N443" i="14" s="1"/>
  <c r="N852" i="14"/>
  <c r="N851" i="14" s="1"/>
  <c r="N850" i="14" s="1"/>
  <c r="O1127" i="14"/>
  <c r="G935" i="14"/>
  <c r="G934" i="14" s="1"/>
  <c r="N326" i="14"/>
  <c r="N591" i="14"/>
  <c r="N590" i="14" s="1"/>
  <c r="N589" i="14" s="1"/>
  <c r="N588" i="14" s="1"/>
  <c r="N860" i="14"/>
  <c r="N859" i="14" s="1"/>
  <c r="N858" i="14" s="1"/>
  <c r="N934" i="14"/>
  <c r="S591" i="14"/>
  <c r="S590" i="14" s="1"/>
  <c r="S589" i="14" s="1"/>
  <c r="S588" i="14" s="1"/>
  <c r="T1145" i="14"/>
  <c r="T1144" i="14" s="1"/>
  <c r="T1143" i="14" s="1"/>
  <c r="G417" i="14"/>
  <c r="G416" i="14" s="1"/>
  <c r="G784" i="14"/>
  <c r="G783" i="14" s="1"/>
  <c r="S784" i="14"/>
  <c r="S783" i="14" s="1"/>
  <c r="N784" i="14"/>
  <c r="N783" i="14" s="1"/>
  <c r="O626" i="14"/>
  <c r="O625" i="14" s="1"/>
  <c r="O624" i="14" s="1"/>
  <c r="O623" i="14" s="1"/>
  <c r="O622" i="14" s="1"/>
  <c r="S665" i="14"/>
  <c r="S661" i="14" s="1"/>
  <c r="S660" i="14" s="1"/>
  <c r="S659" i="14" s="1"/>
  <c r="S839" i="14"/>
  <c r="S838" i="14" s="1"/>
  <c r="T984" i="14"/>
  <c r="G150" i="14"/>
  <c r="H984" i="14"/>
  <c r="H1082" i="14"/>
  <c r="H1117" i="14"/>
  <c r="N1161" i="14"/>
  <c r="N1160" i="14" s="1"/>
  <c r="N1159" i="14" s="1"/>
  <c r="N185" i="14"/>
  <c r="N184" i="14" s="1"/>
  <c r="N183" i="14" s="1"/>
  <c r="N182" i="14" s="1"/>
  <c r="N388" i="14"/>
  <c r="N665" i="14"/>
  <c r="N661" i="14" s="1"/>
  <c r="N660" i="14" s="1"/>
  <c r="N659" i="14" s="1"/>
  <c r="O907" i="14"/>
  <c r="O906" i="14" s="1"/>
  <c r="O905" i="14" s="1"/>
  <c r="O904" i="14" s="1"/>
  <c r="O903" i="14" s="1"/>
  <c r="O902" i="14" s="1"/>
  <c r="S259" i="14"/>
  <c r="S258" i="14" s="1"/>
  <c r="S257" i="14" s="1"/>
  <c r="S502" i="14"/>
  <c r="S501" i="14" s="1"/>
  <c r="S496" i="14" s="1"/>
  <c r="S485" i="14" s="1"/>
  <c r="S468" i="14" s="1"/>
  <c r="T907" i="14"/>
  <c r="T906" i="14" s="1"/>
  <c r="T905" i="14" s="1"/>
  <c r="T904" i="14" s="1"/>
  <c r="T903" i="14" s="1"/>
  <c r="T902" i="14" s="1"/>
  <c r="T1082" i="14"/>
  <c r="T1081" i="14" s="1"/>
  <c r="G233" i="14"/>
  <c r="G232" i="14" s="1"/>
  <c r="G231" i="14" s="1"/>
  <c r="N821" i="14"/>
  <c r="N919" i="14"/>
  <c r="N918" i="14" s="1"/>
  <c r="N911" i="14" s="1"/>
  <c r="T17" i="14"/>
  <c r="H254" i="14"/>
  <c r="O164" i="14"/>
  <c r="O389" i="17"/>
  <c r="G138" i="14"/>
  <c r="G14" i="14"/>
  <c r="G13" i="14" s="1"/>
  <c r="G12" i="14" s="1"/>
  <c r="G11" i="14" s="1"/>
  <c r="N364" i="14"/>
  <c r="O822" i="14"/>
  <c r="N950" i="14"/>
  <c r="N949" i="14" s="1"/>
  <c r="O1139" i="14"/>
  <c r="O1145" i="14"/>
  <c r="O1144" i="14" s="1"/>
  <c r="O1143" i="14" s="1"/>
  <c r="S388" i="14"/>
  <c r="S852" i="14"/>
  <c r="S851" i="14" s="1"/>
  <c r="S850" i="14" s="1"/>
  <c r="H36" i="14"/>
  <c r="H91" i="14"/>
  <c r="H120" i="14"/>
  <c r="H822" i="14"/>
  <c r="H830" i="14"/>
  <c r="H1145" i="14"/>
  <c r="N35" i="14"/>
  <c r="N34" i="14" s="1"/>
  <c r="N33" i="14" s="1"/>
  <c r="N259" i="14"/>
  <c r="N258" i="14" s="1"/>
  <c r="N257" i="14" s="1"/>
  <c r="N724" i="14"/>
  <c r="N720" i="14" s="1"/>
  <c r="S138" i="14"/>
  <c r="S447" i="14"/>
  <c r="S446" i="14" s="1"/>
  <c r="S445" i="14" s="1"/>
  <c r="S444" i="14" s="1"/>
  <c r="S443" i="14" s="1"/>
  <c r="S579" i="14"/>
  <c r="S578" i="14" s="1"/>
  <c r="S577" i="14" s="1"/>
  <c r="T1127" i="14"/>
  <c r="N1142" i="14"/>
  <c r="S724" i="14"/>
  <c r="S720" i="14" s="1"/>
  <c r="S991" i="14"/>
  <c r="S990" i="14" s="1"/>
  <c r="T1117" i="14"/>
  <c r="T1116" i="14" s="1"/>
  <c r="T1115" i="14" s="1"/>
  <c r="T1114" i="14" s="1"/>
  <c r="T1113" i="14" s="1"/>
  <c r="S1142" i="14"/>
  <c r="O984" i="14"/>
  <c r="H17" i="14"/>
  <c r="T147" i="14"/>
  <c r="H147" i="14"/>
  <c r="S119" i="14"/>
  <c r="S118" i="14" s="1"/>
  <c r="S117" i="14" s="1"/>
  <c r="T193" i="14"/>
  <c r="T192" i="14" s="1"/>
  <c r="T191" i="14" s="1"/>
  <c r="F366" i="17"/>
  <c r="O250" i="17"/>
  <c r="F38" i="17"/>
  <c r="F73" i="17"/>
  <c r="F122" i="17"/>
  <c r="F121" i="17" s="1"/>
  <c r="F120" i="17" s="1"/>
  <c r="F146" i="17"/>
  <c r="F259" i="17"/>
  <c r="F391" i="17"/>
  <c r="H853" i="14"/>
  <c r="N241" i="14"/>
  <c r="N240" i="14" s="1"/>
  <c r="T36" i="14"/>
  <c r="T88" i="14"/>
  <c r="S110" i="14"/>
  <c r="S109" i="14" s="1"/>
  <c r="T618" i="14"/>
  <c r="T617" i="14" s="1"/>
  <c r="T616" i="14" s="1"/>
  <c r="T615" i="14" s="1"/>
  <c r="T614" i="14" s="1"/>
  <c r="S171" i="14"/>
  <c r="S170" i="14" s="1"/>
  <c r="T830" i="14"/>
  <c r="H134" i="14"/>
  <c r="H626" i="14"/>
  <c r="O830" i="14"/>
  <c r="T727" i="14"/>
  <c r="T822" i="14"/>
  <c r="H812" i="14"/>
  <c r="H845" i="14"/>
  <c r="O134" i="14"/>
  <c r="O133" i="14" s="1"/>
  <c r="O132" i="14" s="1"/>
  <c r="S52" i="14"/>
  <c r="S51" i="14" s="1"/>
  <c r="S50" i="14" s="1"/>
  <c r="T853" i="14"/>
  <c r="G35" i="14"/>
  <c r="G34" i="14" s="1"/>
  <c r="G33" i="14" s="1"/>
  <c r="H835" i="14"/>
  <c r="H1127" i="14"/>
  <c r="H1150" i="14"/>
  <c r="N14" i="14"/>
  <c r="N13" i="14" s="1"/>
  <c r="N12" i="14" s="1"/>
  <c r="N11" i="14" s="1"/>
  <c r="N69" i="14"/>
  <c r="N68" i="14" s="1"/>
  <c r="N67" i="14" s="1"/>
  <c r="O120" i="14"/>
  <c r="N224" i="14"/>
  <c r="N223" i="14" s="1"/>
  <c r="O309" i="14"/>
  <c r="N333" i="14"/>
  <c r="N332" i="14" s="1"/>
  <c r="N331" i="14" s="1"/>
  <c r="H650" i="14"/>
  <c r="G241" i="14"/>
  <c r="G240" i="14" s="1"/>
  <c r="G991" i="14"/>
  <c r="G990" i="14" s="1"/>
  <c r="H335" i="14"/>
  <c r="O36" i="14"/>
  <c r="N52" i="14"/>
  <c r="N51" i="14" s="1"/>
  <c r="N50" i="14" s="1"/>
  <c r="O88" i="14"/>
  <c r="N119" i="14"/>
  <c r="N118" i="14" s="1"/>
  <c r="N117" i="14" s="1"/>
  <c r="N138" i="14"/>
  <c r="O254" i="14"/>
  <c r="O253" i="14" s="1"/>
  <c r="O252" i="14" s="1"/>
  <c r="O251" i="14" s="1"/>
  <c r="O250" i="14" s="1"/>
  <c r="O335" i="14"/>
  <c r="O334" i="14" s="1"/>
  <c r="N827" i="14"/>
  <c r="S76" i="14"/>
  <c r="S75" i="14" s="1"/>
  <c r="S74" i="14" s="1"/>
  <c r="T91" i="14"/>
  <c r="T120" i="14"/>
  <c r="T134" i="14"/>
  <c r="T133" i="14" s="1"/>
  <c r="T132" i="14" s="1"/>
  <c r="S150" i="14"/>
  <c r="S326" i="14"/>
  <c r="T812" i="14"/>
  <c r="T835" i="14"/>
  <c r="T845" i="14"/>
  <c r="T844" i="14" s="1"/>
  <c r="S976" i="14"/>
  <c r="S975" i="14" s="1"/>
  <c r="N568" i="14"/>
  <c r="N567" i="14" s="1"/>
  <c r="N566" i="14" s="1"/>
  <c r="N983" i="14"/>
  <c r="N982" i="14" s="1"/>
  <c r="O1074" i="14"/>
  <c r="O1069" i="14" s="1"/>
  <c r="O1150" i="14"/>
  <c r="O1149" i="14" s="1"/>
  <c r="O1148" i="14" s="1"/>
  <c r="S950" i="14"/>
  <c r="S949" i="14" s="1"/>
  <c r="T1074" i="14"/>
  <c r="T1069" i="14" s="1"/>
  <c r="S1126" i="14"/>
  <c r="S1125" i="14" s="1"/>
  <c r="S1124" i="14" s="1"/>
  <c r="S1123" i="14" s="1"/>
  <c r="S1154" i="14"/>
  <c r="S35" i="14"/>
  <c r="S34" i="14" s="1"/>
  <c r="S33" i="14" s="1"/>
  <c r="S860" i="14"/>
  <c r="S859" i="14" s="1"/>
  <c r="S858" i="14" s="1"/>
  <c r="N359" i="14"/>
  <c r="N502" i="14"/>
  <c r="N501" i="14" s="1"/>
  <c r="N496" i="14" s="1"/>
  <c r="N485" i="14" s="1"/>
  <c r="N468" i="14" s="1"/>
  <c r="O605" i="14"/>
  <c r="O592" i="14" s="1"/>
  <c r="N839" i="14"/>
  <c r="N838" i="14" s="1"/>
  <c r="O845" i="14"/>
  <c r="O844" i="14" s="1"/>
  <c r="O853" i="14"/>
  <c r="N1007" i="14"/>
  <c r="N1006" i="14" s="1"/>
  <c r="N1005" i="14" s="1"/>
  <c r="N1004" i="14" s="1"/>
  <c r="N1003" i="14" s="1"/>
  <c r="S568" i="14"/>
  <c r="S567" i="14" s="1"/>
  <c r="S566" i="14" s="1"/>
  <c r="T1150" i="14"/>
  <c r="T1149" i="14" s="1"/>
  <c r="T1148" i="14" s="1"/>
  <c r="H77" i="14"/>
  <c r="H618" i="14"/>
  <c r="O147" i="14"/>
  <c r="O193" i="14"/>
  <c r="O192" i="14" s="1"/>
  <c r="O191" i="14" s="1"/>
  <c r="T254" i="14"/>
  <c r="T253" i="14" s="1"/>
  <c r="T252" i="14" s="1"/>
  <c r="T251" i="14" s="1"/>
  <c r="T250" i="14" s="1"/>
  <c r="O91" i="14"/>
  <c r="O618" i="14"/>
  <c r="O617" i="14" s="1"/>
  <c r="O616" i="14" s="1"/>
  <c r="O615" i="14" s="1"/>
  <c r="O614" i="14" s="1"/>
  <c r="T178" i="14"/>
  <c r="T177" i="14" s="1"/>
  <c r="T176" i="14" s="1"/>
  <c r="T309" i="14"/>
  <c r="T626" i="14"/>
  <c r="T625" i="14" s="1"/>
  <c r="T624" i="14" s="1"/>
  <c r="T623" i="14" s="1"/>
  <c r="T622" i="14" s="1"/>
  <c r="H88" i="14"/>
  <c r="H178" i="14"/>
  <c r="H193" i="14"/>
  <c r="H312" i="14"/>
  <c r="O17" i="14"/>
  <c r="N171" i="14"/>
  <c r="N170" i="14" s="1"/>
  <c r="T650" i="14"/>
  <c r="T649" i="14" s="1"/>
  <c r="T648" i="14" s="1"/>
  <c r="T647" i="14" s="1"/>
  <c r="O144" i="17"/>
  <c r="O241" i="17"/>
  <c r="O514" i="17"/>
  <c r="E52" i="17"/>
  <c r="E145" i="17"/>
  <c r="E144" i="17" s="1"/>
  <c r="E380" i="17"/>
  <c r="E489" i="17"/>
  <c r="E488" i="17" s="1"/>
  <c r="E174" i="17"/>
  <c r="E173" i="17" s="1"/>
  <c r="E245" i="17"/>
  <c r="E241" i="17" s="1"/>
  <c r="E267" i="17"/>
  <c r="E605" i="17"/>
  <c r="E37" i="17"/>
  <c r="E121" i="17"/>
  <c r="E120" i="17" s="1"/>
  <c r="E305" i="17"/>
  <c r="E514" i="17"/>
  <c r="E546" i="17"/>
  <c r="E207" i="17"/>
  <c r="E203" i="17" s="1"/>
  <c r="F305" i="17"/>
  <c r="E474" i="17"/>
  <c r="E473" i="17" s="1"/>
  <c r="E444" i="17"/>
  <c r="E276" i="17"/>
  <c r="E347" i="17"/>
  <c r="E358" i="17"/>
  <c r="E525" i="17"/>
  <c r="E583" i="17"/>
  <c r="E622" i="17"/>
  <c r="E66" i="17"/>
  <c r="E504" i="17"/>
  <c r="E503" i="17" s="1"/>
  <c r="E250" i="17"/>
  <c r="E464" i="17"/>
  <c r="E463" i="17" s="1"/>
  <c r="E590" i="17"/>
  <c r="E390" i="17"/>
  <c r="E389" i="17" s="1"/>
  <c r="S224" i="14"/>
  <c r="S223" i="14" s="1"/>
  <c r="S612" i="14"/>
  <c r="S613" i="14"/>
  <c r="S241" i="14"/>
  <c r="S240" i="14" s="1"/>
  <c r="T335" i="14"/>
  <c r="T334" i="14" s="1"/>
  <c r="S760" i="14"/>
  <c r="S756" i="14" s="1"/>
  <c r="S1161" i="14"/>
  <c r="S1160" i="14" s="1"/>
  <c r="S1159" i="14" s="1"/>
  <c r="S1007" i="14"/>
  <c r="S1006" i="14" s="1"/>
  <c r="S1005" i="14" s="1"/>
  <c r="S1004" i="14" s="1"/>
  <c r="S1003" i="14" s="1"/>
  <c r="S827" i="14"/>
  <c r="N110" i="14"/>
  <c r="N109" i="14" s="1"/>
  <c r="N76" i="14"/>
  <c r="N75" i="14" s="1"/>
  <c r="N74" i="14" s="1"/>
  <c r="N150" i="14"/>
  <c r="O178" i="14"/>
  <c r="O177" i="14" s="1"/>
  <c r="O176" i="14" s="1"/>
  <c r="N612" i="14"/>
  <c r="N613" i="14"/>
  <c r="N760" i="14"/>
  <c r="N756" i="14" s="1"/>
  <c r="N811" i="14"/>
  <c r="N810" i="14" s="1"/>
  <c r="N991" i="14"/>
  <c r="N990" i="14" s="1"/>
  <c r="O650" i="14"/>
  <c r="O649" i="14" s="1"/>
  <c r="O648" i="14" s="1"/>
  <c r="O647" i="14" s="1"/>
  <c r="O727" i="14"/>
  <c r="O835" i="14"/>
  <c r="O812" i="14"/>
  <c r="N976" i="14"/>
  <c r="N975" i="14" s="1"/>
  <c r="N1126" i="14"/>
  <c r="N1125" i="14" s="1"/>
  <c r="N1124" i="14" s="1"/>
  <c r="N1123" i="14" s="1"/>
  <c r="G185" i="14"/>
  <c r="G184" i="14" s="1"/>
  <c r="G183" i="14" s="1"/>
  <c r="G182" i="14" s="1"/>
  <c r="G224" i="14"/>
  <c r="G223" i="14" s="1"/>
  <c r="G447" i="14"/>
  <c r="G446" i="14" s="1"/>
  <c r="G445" i="14" s="1"/>
  <c r="G444" i="14" s="1"/>
  <c r="G443" i="14" s="1"/>
  <c r="G760" i="14"/>
  <c r="G756" i="14" s="1"/>
  <c r="G983" i="14"/>
  <c r="G982" i="14" s="1"/>
  <c r="G1096" i="14"/>
  <c r="G1095" i="14" s="1"/>
  <c r="G1094" i="14" s="1"/>
  <c r="G1093" i="14" s="1"/>
  <c r="H1131" i="14"/>
  <c r="G52" i="14"/>
  <c r="G51" i="14" s="1"/>
  <c r="G50" i="14" s="1"/>
  <c r="G334" i="14"/>
  <c r="G333" i="14" s="1"/>
  <c r="G332" i="14" s="1"/>
  <c r="G331" i="14" s="1"/>
  <c r="G359" i="14"/>
  <c r="G950" i="14"/>
  <c r="G949" i="14" s="1"/>
  <c r="G1069" i="14"/>
  <c r="G1068" i="14" s="1"/>
  <c r="G1067" i="14" s="1"/>
  <c r="G1061" i="14" s="1"/>
  <c r="G200" i="14"/>
  <c r="G199" i="14" s="1"/>
  <c r="G198" i="14" s="1"/>
  <c r="G197" i="14" s="1"/>
  <c r="G69" i="14"/>
  <c r="G68" i="14" s="1"/>
  <c r="G67" i="14" s="1"/>
  <c r="G157" i="14"/>
  <c r="G326" i="14"/>
  <c r="G388" i="14"/>
  <c r="G839" i="14"/>
  <c r="G838" i="14" s="1"/>
  <c r="G852" i="14"/>
  <c r="G851" i="14" s="1"/>
  <c r="G850" i="14" s="1"/>
  <c r="G860" i="14"/>
  <c r="G859" i="14" s="1"/>
  <c r="G858" i="14" s="1"/>
  <c r="G1126" i="14"/>
  <c r="G1125" i="14" s="1"/>
  <c r="G1124" i="14" s="1"/>
  <c r="G1123" i="14" s="1"/>
  <c r="G919" i="14"/>
  <c r="G918" i="14" s="1"/>
  <c r="G911" i="14" s="1"/>
  <c r="G76" i="14"/>
  <c r="G75" i="14" s="1"/>
  <c r="G74" i="14" s="1"/>
  <c r="G119" i="14"/>
  <c r="G118" i="14" s="1"/>
  <c r="G117" i="14" s="1"/>
  <c r="G171" i="14"/>
  <c r="G170" i="14" s="1"/>
  <c r="G568" i="14"/>
  <c r="G567" i="14" s="1"/>
  <c r="G566" i="14" s="1"/>
  <c r="G579" i="14"/>
  <c r="G578" i="14" s="1"/>
  <c r="G577" i="14" s="1"/>
  <c r="G665" i="14"/>
  <c r="G661" i="14" s="1"/>
  <c r="G660" i="14" s="1"/>
  <c r="G659" i="14" s="1"/>
  <c r="G724" i="14"/>
  <c r="G720" i="14" s="1"/>
  <c r="G1154" i="14"/>
  <c r="G216" i="14"/>
  <c r="G215" i="14" s="1"/>
  <c r="G214" i="14" s="1"/>
  <c r="G263" i="14"/>
  <c r="G259" i="14" s="1"/>
  <c r="G258" i="14" s="1"/>
  <c r="G257" i="14" s="1"/>
  <c r="G304" i="14"/>
  <c r="G364" i="14"/>
  <c r="G502" i="14"/>
  <c r="G501" i="14" s="1"/>
  <c r="G496" i="14" s="1"/>
  <c r="G485" i="14" s="1"/>
  <c r="G468" i="14" s="1"/>
  <c r="G811" i="14"/>
  <c r="G810" i="14" s="1"/>
  <c r="G821" i="14"/>
  <c r="G956" i="14"/>
  <c r="G955" i="14" s="1"/>
  <c r="G976" i="14"/>
  <c r="G975" i="14" s="1"/>
  <c r="G1025" i="14"/>
  <c r="G1161" i="14"/>
  <c r="G1160" i="14" s="1"/>
  <c r="G1159" i="14" s="1"/>
  <c r="G612" i="14"/>
  <c r="G613" i="14"/>
  <c r="G110" i="14"/>
  <c r="G109" i="14" s="1"/>
  <c r="G827" i="14"/>
  <c r="G646" i="14"/>
  <c r="G1007" i="14"/>
  <c r="G1006" i="14" s="1"/>
  <c r="G1005" i="14" s="1"/>
  <c r="G1004" i="14" s="1"/>
  <c r="G1003" i="14" s="1"/>
  <c r="G1142" i="14"/>
  <c r="F52" i="17" l="1"/>
  <c r="R14" i="17"/>
  <c r="R13" i="17" s="1"/>
  <c r="F258" i="17"/>
  <c r="F257" i="17" s="1"/>
  <c r="F220" i="17"/>
  <c r="F219" i="17" s="1"/>
  <c r="O406" i="17"/>
  <c r="O405" i="17" s="1"/>
  <c r="O266" i="17"/>
  <c r="R433" i="17"/>
  <c r="H489" i="17"/>
  <c r="H488" i="17" s="1"/>
  <c r="Q935" i="14"/>
  <c r="L200" i="14"/>
  <c r="Q1069" i="14"/>
  <c r="V200" i="14"/>
  <c r="V935" i="14"/>
  <c r="Q200" i="14"/>
  <c r="T200" i="14"/>
  <c r="T935" i="14"/>
  <c r="V1069" i="14"/>
  <c r="V1068" i="14" s="1"/>
  <c r="L935" i="14"/>
  <c r="V216" i="14"/>
  <c r="T1096" i="14"/>
  <c r="R121" i="17"/>
  <c r="R120" i="17" s="1"/>
  <c r="R407" i="17"/>
  <c r="R52" i="17"/>
  <c r="H444" i="17"/>
  <c r="H14" i="17"/>
  <c r="L216" i="14"/>
  <c r="L215" i="14" s="1"/>
  <c r="L214" i="14" s="1"/>
  <c r="T216" i="14"/>
  <c r="T215" i="14" s="1"/>
  <c r="T214" i="14" s="1"/>
  <c r="R474" i="17"/>
  <c r="Q1068" i="14"/>
  <c r="H976" i="14"/>
  <c r="H975" i="14" s="1"/>
  <c r="L579" i="14"/>
  <c r="L578" i="14" s="1"/>
  <c r="H579" i="14"/>
  <c r="H578" i="14" s="1"/>
  <c r="Q216" i="14"/>
  <c r="Q215" i="14" s="1"/>
  <c r="Q214" i="14" s="1"/>
  <c r="O216" i="14"/>
  <c r="O215" i="14" s="1"/>
  <c r="O214" i="14" s="1"/>
  <c r="Q279" i="14"/>
  <c r="Q278" i="14" s="1"/>
  <c r="Q277" i="14" s="1"/>
  <c r="V279" i="14"/>
  <c r="V278" i="14" s="1"/>
  <c r="V277" i="14" s="1"/>
  <c r="O279" i="14"/>
  <c r="O278" i="14" s="1"/>
  <c r="O277" i="14" s="1"/>
  <c r="T279" i="14"/>
  <c r="T278" i="14" s="1"/>
  <c r="T277" i="14" s="1"/>
  <c r="L279" i="14"/>
  <c r="L278" i="14" s="1"/>
  <c r="L277" i="14" s="1"/>
  <c r="O1068" i="14"/>
  <c r="T1068" i="14"/>
  <c r="L157" i="14"/>
  <c r="H950" i="14"/>
  <c r="O1027" i="14"/>
  <c r="O1026" i="14" s="1"/>
  <c r="L359" i="14"/>
  <c r="V1027" i="14"/>
  <c r="V1026" i="14" s="1"/>
  <c r="V1025" i="14" s="1"/>
  <c r="V841" i="14"/>
  <c r="V840" i="14" s="1"/>
  <c r="V839" i="14" s="1"/>
  <c r="V838" i="14" s="1"/>
  <c r="Q841" i="14"/>
  <c r="Q840" i="14" s="1"/>
  <c r="Q839" i="14" s="1"/>
  <c r="Q838" i="14" s="1"/>
  <c r="Q157" i="14"/>
  <c r="T1027" i="14"/>
  <c r="T1026" i="14" s="1"/>
  <c r="T1025" i="14" s="1"/>
  <c r="T157" i="14"/>
  <c r="O157" i="14"/>
  <c r="L1027" i="14"/>
  <c r="L1026" i="14" s="1"/>
  <c r="L1025" i="14" s="1"/>
  <c r="Q1027" i="14"/>
  <c r="Q1026" i="14" s="1"/>
  <c r="Q1025" i="14" s="1"/>
  <c r="L841" i="14"/>
  <c r="L840" i="14" s="1"/>
  <c r="V1094" i="14"/>
  <c r="V1093" i="14" s="1"/>
  <c r="N416" i="14"/>
  <c r="S416" i="14"/>
  <c r="O1161" i="14"/>
  <c r="O1160" i="14" s="1"/>
  <c r="O1159" i="14" s="1"/>
  <c r="T1136" i="14"/>
  <c r="T1135" i="14" s="1"/>
  <c r="T1134" i="14" s="1"/>
  <c r="O1136" i="14"/>
  <c r="O1135" i="14" s="1"/>
  <c r="O1134" i="14" s="1"/>
  <c r="Q1136" i="14"/>
  <c r="Q1135" i="14" s="1"/>
  <c r="Q1134" i="14" s="1"/>
  <c r="O369" i="14"/>
  <c r="Q1096" i="14"/>
  <c r="Q1095" i="14" s="1"/>
  <c r="Q1094" i="14" s="1"/>
  <c r="Q1093" i="14" s="1"/>
  <c r="V1136" i="14"/>
  <c r="V1135" i="14" s="1"/>
  <c r="V1134" i="14" s="1"/>
  <c r="F241" i="17"/>
  <c r="O472" i="17"/>
  <c r="R145" i="17"/>
  <c r="R144" i="17" s="1"/>
  <c r="R132" i="17"/>
  <c r="R131" i="17" s="1"/>
  <c r="O513" i="17"/>
  <c r="O502" i="17" s="1"/>
  <c r="H433" i="17"/>
  <c r="O51" i="17"/>
  <c r="O12" i="17" s="1"/>
  <c r="H104" i="17"/>
  <c r="H99" i="17" s="1"/>
  <c r="H98" i="17" s="1"/>
  <c r="H145" i="17"/>
  <c r="H144" i="17" s="1"/>
  <c r="H52" i="17"/>
  <c r="F338" i="17"/>
  <c r="F276" i="17"/>
  <c r="F489" i="17"/>
  <c r="F488" i="17" s="1"/>
  <c r="R99" i="17"/>
  <c r="R98" i="17" s="1"/>
  <c r="F504" i="17"/>
  <c r="F503" i="17" s="1"/>
  <c r="F267" i="17"/>
  <c r="F266" i="17" s="1"/>
  <c r="H258" i="17"/>
  <c r="H257" i="17" s="1"/>
  <c r="H236" i="17" s="1"/>
  <c r="F14" i="17"/>
  <c r="F514" i="17"/>
  <c r="F132" i="17"/>
  <c r="F131" i="17" s="1"/>
  <c r="F433" i="17"/>
  <c r="F37" i="17"/>
  <c r="F99" i="17"/>
  <c r="F98" i="17" s="1"/>
  <c r="F444" i="17"/>
  <c r="R324" i="17"/>
  <c r="R320" i="17" s="1"/>
  <c r="R319" i="17" s="1"/>
  <c r="F145" i="17"/>
  <c r="F144" i="17" s="1"/>
  <c r="R473" i="17"/>
  <c r="R250" i="17"/>
  <c r="R241" i="17"/>
  <c r="H320" i="17"/>
  <c r="S199" i="14"/>
  <c r="S198" i="14" s="1"/>
  <c r="S197" i="14" s="1"/>
  <c r="S169" i="14" s="1"/>
  <c r="H583" i="17"/>
  <c r="L369" i="14"/>
  <c r="R220" i="17"/>
  <c r="R219" i="17" s="1"/>
  <c r="N199" i="14"/>
  <c r="N198" i="14" s="1"/>
  <c r="N197" i="14" s="1"/>
  <c r="N169" i="14" s="1"/>
  <c r="R258" i="17"/>
  <c r="R257" i="17" s="1"/>
  <c r="R583" i="17"/>
  <c r="H514" i="17"/>
  <c r="R514" i="17"/>
  <c r="R276" i="17"/>
  <c r="R267" i="17"/>
  <c r="R525" i="17"/>
  <c r="R489" i="17"/>
  <c r="R488" i="17" s="1"/>
  <c r="R337" i="17"/>
  <c r="H37" i="17"/>
  <c r="E13" i="17"/>
  <c r="L592" i="14"/>
  <c r="L591" i="14" s="1"/>
  <c r="L590" i="14" s="1"/>
  <c r="L589" i="14" s="1"/>
  <c r="L588" i="14" s="1"/>
  <c r="O1096" i="14"/>
  <c r="O1095" i="14" s="1"/>
  <c r="O1094" i="14" s="1"/>
  <c r="O1093" i="14" s="1"/>
  <c r="T369" i="14"/>
  <c r="L1096" i="14"/>
  <c r="L1095" i="14" s="1"/>
  <c r="L1094" i="14" s="1"/>
  <c r="L1093" i="14" s="1"/>
  <c r="L334" i="14"/>
  <c r="V956" i="14"/>
  <c r="V955" i="14" s="1"/>
  <c r="V333" i="14"/>
  <c r="V332" i="14" s="1"/>
  <c r="V331" i="14" s="1"/>
  <c r="T956" i="14"/>
  <c r="T955" i="14" s="1"/>
  <c r="Q333" i="14"/>
  <c r="Q332" i="14" s="1"/>
  <c r="Q331" i="14" s="1"/>
  <c r="O956" i="14"/>
  <c r="O955" i="14" s="1"/>
  <c r="S974" i="14"/>
  <c r="S973" i="14" s="1"/>
  <c r="T233" i="14"/>
  <c r="T232" i="14" s="1"/>
  <c r="T231" i="14" s="1"/>
  <c r="T364" i="14"/>
  <c r="Q956" i="14"/>
  <c r="Q955" i="14" s="1"/>
  <c r="H69" i="14"/>
  <c r="H68" i="14" s="1"/>
  <c r="O433" i="14"/>
  <c r="O432" i="14" s="1"/>
  <c r="O417" i="14" s="1"/>
  <c r="V433" i="14"/>
  <c r="V432" i="14" s="1"/>
  <c r="V417" i="14" s="1"/>
  <c r="T433" i="14"/>
  <c r="T432" i="14" s="1"/>
  <c r="T417" i="14" s="1"/>
  <c r="Q433" i="14"/>
  <c r="Q432" i="14" s="1"/>
  <c r="Q417" i="14" s="1"/>
  <c r="L433" i="14"/>
  <c r="L432" i="14" s="1"/>
  <c r="L417" i="14" s="1"/>
  <c r="L956" i="14"/>
  <c r="L955" i="14" s="1"/>
  <c r="L888" i="14"/>
  <c r="L887" i="14" s="1"/>
  <c r="L886" i="14" s="1"/>
  <c r="L885" i="14" s="1"/>
  <c r="L871" i="14" s="1"/>
  <c r="O839" i="14"/>
  <c r="O838" i="14" s="1"/>
  <c r="L991" i="14"/>
  <c r="L990" i="14" s="1"/>
  <c r="H216" i="14"/>
  <c r="H215" i="14" s="1"/>
  <c r="T852" i="14"/>
  <c r="T851" i="14" s="1"/>
  <c r="T850" i="14" s="1"/>
  <c r="T849" i="14" s="1"/>
  <c r="T848" i="14" s="1"/>
  <c r="T35" i="14"/>
  <c r="T34" i="14" s="1"/>
  <c r="T33" i="14" s="1"/>
  <c r="H502" i="14"/>
  <c r="H501" i="14" s="1"/>
  <c r="L405" i="14"/>
  <c r="L404" i="14" s="1"/>
  <c r="L403" i="14" s="1"/>
  <c r="O233" i="14"/>
  <c r="O232" i="14" s="1"/>
  <c r="O231" i="14" s="1"/>
  <c r="Q1142" i="14"/>
  <c r="S1067" i="14"/>
  <c r="S1061" i="14" s="1"/>
  <c r="S1060" i="14" s="1"/>
  <c r="S1017" i="14" s="1"/>
  <c r="O665" i="14"/>
  <c r="O661" i="14" s="1"/>
  <c r="O660" i="14" s="1"/>
  <c r="O659" i="14" s="1"/>
  <c r="Q304" i="14"/>
  <c r="N1068" i="14"/>
  <c r="N1067" i="14" s="1"/>
  <c r="N1061" i="14" s="1"/>
  <c r="N1060" i="14" s="1"/>
  <c r="N1017" i="14" s="1"/>
  <c r="T304" i="14"/>
  <c r="T303" i="14" s="1"/>
  <c r="T298" i="14" s="1"/>
  <c r="T297" i="14" s="1"/>
  <c r="V304" i="14"/>
  <c r="V303" i="14" s="1"/>
  <c r="V298" i="14" s="1"/>
  <c r="V297" i="14" s="1"/>
  <c r="O304" i="14"/>
  <c r="V61" i="14"/>
  <c r="V60" i="14" s="1"/>
  <c r="Q61" i="14"/>
  <c r="Q60" i="14" s="1"/>
  <c r="L61" i="14"/>
  <c r="L60" i="14" s="1"/>
  <c r="T61" i="14"/>
  <c r="T60" i="14" s="1"/>
  <c r="O61" i="14"/>
  <c r="O60" i="14" s="1"/>
  <c r="V1142" i="14"/>
  <c r="T359" i="14"/>
  <c r="O950" i="14"/>
  <c r="O949" i="14" s="1"/>
  <c r="T388" i="14"/>
  <c r="T381" i="14"/>
  <c r="T950" i="14"/>
  <c r="T949" i="14" s="1"/>
  <c r="T706" i="14"/>
  <c r="T705" i="14" s="1"/>
  <c r="Q502" i="14"/>
  <c r="Q501" i="14" s="1"/>
  <c r="Q496" i="14" s="1"/>
  <c r="Q485" i="14" s="1"/>
  <c r="Q468" i="14" s="1"/>
  <c r="L977" i="14"/>
  <c r="L976" i="14" s="1"/>
  <c r="L975" i="14" s="1"/>
  <c r="O934" i="14"/>
  <c r="T333" i="14"/>
  <c r="T332" i="14" s="1"/>
  <c r="T331" i="14" s="1"/>
  <c r="T724" i="14"/>
  <c r="T720" i="14" s="1"/>
  <c r="O1036" i="14"/>
  <c r="T934" i="14"/>
  <c r="L1117" i="14"/>
  <c r="L1116" i="14" s="1"/>
  <c r="L1115" i="14" s="1"/>
  <c r="L1114" i="14" s="1"/>
  <c r="L1113" i="14" s="1"/>
  <c r="O333" i="14"/>
  <c r="O332" i="14" s="1"/>
  <c r="O331" i="14" s="1"/>
  <c r="L1082" i="14"/>
  <c r="L1081" i="14" s="1"/>
  <c r="T579" i="14"/>
  <c r="T578" i="14" s="1"/>
  <c r="T577" i="14" s="1"/>
  <c r="T502" i="14"/>
  <c r="T501" i="14" s="1"/>
  <c r="T496" i="14" s="1"/>
  <c r="T485" i="14" s="1"/>
  <c r="T468" i="14" s="1"/>
  <c r="V14" i="14"/>
  <c r="V13" i="14" s="1"/>
  <c r="V12" i="14" s="1"/>
  <c r="V11" i="14" s="1"/>
  <c r="Q821" i="14"/>
  <c r="O1126" i="14"/>
  <c r="O1125" i="14" s="1"/>
  <c r="O1124" i="14" s="1"/>
  <c r="O1123" i="14" s="1"/>
  <c r="L263" i="14"/>
  <c r="L259" i="14" s="1"/>
  <c r="L258" i="14" s="1"/>
  <c r="L257" i="14" s="1"/>
  <c r="H935" i="14"/>
  <c r="H934" i="14" s="1"/>
  <c r="V263" i="14"/>
  <c r="V259" i="14" s="1"/>
  <c r="V258" i="14" s="1"/>
  <c r="V257" i="14" s="1"/>
  <c r="T568" i="14"/>
  <c r="T567" i="14" s="1"/>
  <c r="T566" i="14" s="1"/>
  <c r="Q1161" i="14"/>
  <c r="Q1160" i="14" s="1"/>
  <c r="Q1159" i="14" s="1"/>
  <c r="O579" i="14"/>
  <c r="O578" i="14" s="1"/>
  <c r="O577" i="14" s="1"/>
  <c r="V35" i="14"/>
  <c r="V34" i="14" s="1"/>
  <c r="V33" i="14" s="1"/>
  <c r="O150" i="14"/>
  <c r="Q263" i="14"/>
  <c r="Q259" i="14" s="1"/>
  <c r="Q258" i="14" s="1"/>
  <c r="Q257" i="14" s="1"/>
  <c r="T1095" i="14"/>
  <c r="T1094" i="14" s="1"/>
  <c r="T1093" i="14" s="1"/>
  <c r="T241" i="14"/>
  <c r="T240" i="14" s="1"/>
  <c r="T224" i="14"/>
  <c r="T223" i="14" s="1"/>
  <c r="V646" i="14"/>
  <c r="Q827" i="14"/>
  <c r="Q665" i="14"/>
  <c r="Q661" i="14" s="1"/>
  <c r="Q660" i="14" s="1"/>
  <c r="Q659" i="14" s="1"/>
  <c r="V724" i="14"/>
  <c r="V720" i="14" s="1"/>
  <c r="O119" i="14"/>
  <c r="O118" i="14" s="1"/>
  <c r="O117" i="14" s="1"/>
  <c r="Q852" i="14"/>
  <c r="Q851" i="14" s="1"/>
  <c r="Q850" i="14" s="1"/>
  <c r="Q849" i="14" s="1"/>
  <c r="Q848" i="14" s="1"/>
  <c r="O706" i="14"/>
  <c r="O705" i="14" s="1"/>
  <c r="O14" i="14"/>
  <c r="O13" i="14" s="1"/>
  <c r="O12" i="14" s="1"/>
  <c r="O11" i="14" s="1"/>
  <c r="O983" i="14"/>
  <c r="O982" i="14" s="1"/>
  <c r="O974" i="14" s="1"/>
  <c r="T1126" i="14"/>
  <c r="T1125" i="14" s="1"/>
  <c r="T1124" i="14" s="1"/>
  <c r="T1123" i="14" s="1"/>
  <c r="V661" i="14"/>
  <c r="V660" i="14" s="1"/>
  <c r="V659" i="14" s="1"/>
  <c r="V171" i="14"/>
  <c r="V170" i="14" s="1"/>
  <c r="T119" i="14"/>
  <c r="T118" i="14" s="1"/>
  <c r="T117" i="14" s="1"/>
  <c r="T983" i="14"/>
  <c r="T982" i="14" s="1"/>
  <c r="T150" i="14"/>
  <c r="O760" i="14"/>
  <c r="O756" i="14" s="1"/>
  <c r="T1161" i="14"/>
  <c r="T1160" i="14" s="1"/>
  <c r="T1159" i="14" s="1"/>
  <c r="V950" i="14"/>
  <c r="V949" i="14" s="1"/>
  <c r="T52" i="14"/>
  <c r="T51" i="14" s="1"/>
  <c r="T50" i="14" s="1"/>
  <c r="O447" i="14"/>
  <c r="O446" i="14" s="1"/>
  <c r="O445" i="14" s="1"/>
  <c r="O444" i="14" s="1"/>
  <c r="O443" i="14" s="1"/>
  <c r="O381" i="14"/>
  <c r="O568" i="14"/>
  <c r="O567" i="14" s="1"/>
  <c r="O566" i="14" s="1"/>
  <c r="O502" i="14"/>
  <c r="O501" i="14" s="1"/>
  <c r="O496" i="14" s="1"/>
  <c r="O485" i="14" s="1"/>
  <c r="O468" i="14" s="1"/>
  <c r="O811" i="14"/>
  <c r="O810" i="14" s="1"/>
  <c r="T839" i="14"/>
  <c r="T838" i="14" s="1"/>
  <c r="T138" i="14"/>
  <c r="O821" i="14"/>
  <c r="H405" i="14"/>
  <c r="H404" i="14" s="1"/>
  <c r="H403" i="14" s="1"/>
  <c r="H326" i="14"/>
  <c r="V119" i="14"/>
  <c r="V118" i="14" s="1"/>
  <c r="V117" i="14" s="1"/>
  <c r="V579" i="14"/>
  <c r="V578" i="14" s="1"/>
  <c r="V577" i="14" s="1"/>
  <c r="V1126" i="14"/>
  <c r="V1125" i="14" s="1"/>
  <c r="V1124" i="14" s="1"/>
  <c r="V1123" i="14" s="1"/>
  <c r="O646" i="14"/>
  <c r="O171" i="14"/>
  <c r="O170" i="14" s="1"/>
  <c r="T646" i="14"/>
  <c r="Q119" i="14"/>
  <c r="Q118" i="14" s="1"/>
  <c r="Q117" i="14" s="1"/>
  <c r="T811" i="14"/>
  <c r="T810" i="14" s="1"/>
  <c r="T14" i="14"/>
  <c r="T13" i="14" s="1"/>
  <c r="T12" i="14" s="1"/>
  <c r="T11" i="14" s="1"/>
  <c r="L1150" i="14"/>
  <c r="L1149" i="14" s="1"/>
  <c r="L1148" i="14" s="1"/>
  <c r="L853" i="14"/>
  <c r="L852" i="14" s="1"/>
  <c r="L851" i="14" s="1"/>
  <c r="L850" i="14" s="1"/>
  <c r="V233" i="14"/>
  <c r="V232" i="14" s="1"/>
  <c r="V231" i="14" s="1"/>
  <c r="V215" i="14"/>
  <c r="V214" i="14" s="1"/>
  <c r="V150" i="14"/>
  <c r="Q14" i="14"/>
  <c r="Q13" i="14" s="1"/>
  <c r="Q12" i="14" s="1"/>
  <c r="Q11" i="14" s="1"/>
  <c r="T991" i="14"/>
  <c r="T990" i="14" s="1"/>
  <c r="O359" i="14"/>
  <c r="O1007" i="14"/>
  <c r="O1006" i="14" s="1"/>
  <c r="O1005" i="14" s="1"/>
  <c r="O1004" i="14" s="1"/>
  <c r="O1003" i="14" s="1"/>
  <c r="O991" i="14"/>
  <c r="O990" i="14" s="1"/>
  <c r="T976" i="14"/>
  <c r="T975" i="14" s="1"/>
  <c r="T760" i="14"/>
  <c r="T756" i="14" s="1"/>
  <c r="T447" i="14"/>
  <c r="T446" i="14" s="1"/>
  <c r="T445" i="14" s="1"/>
  <c r="T444" i="14" s="1"/>
  <c r="T443" i="14" s="1"/>
  <c r="H568" i="14"/>
  <c r="H567" i="14" s="1"/>
  <c r="H956" i="14"/>
  <c r="H955" i="14" s="1"/>
  <c r="H447" i="14"/>
  <c r="V359" i="14"/>
  <c r="V934" i="14"/>
  <c r="O388" i="14"/>
  <c r="O364" i="14"/>
  <c r="O326" i="14"/>
  <c r="T171" i="14"/>
  <c r="T170" i="14" s="1"/>
  <c r="O138" i="14"/>
  <c r="O52" i="14"/>
  <c r="O51" i="14" s="1"/>
  <c r="O50" i="14" s="1"/>
  <c r="T661" i="14"/>
  <c r="T660" i="14" s="1"/>
  <c r="T659" i="14" s="1"/>
  <c r="T259" i="14"/>
  <c r="T258" i="14" s="1"/>
  <c r="T257" i="14" s="1"/>
  <c r="O241" i="14"/>
  <c r="O240" i="14" s="1"/>
  <c r="O224" i="14"/>
  <c r="O223" i="14" s="1"/>
  <c r="L984" i="14"/>
  <c r="L983" i="14" s="1"/>
  <c r="L982" i="14" s="1"/>
  <c r="L91" i="14"/>
  <c r="L36" i="14"/>
  <c r="L35" i="14" s="1"/>
  <c r="L34" i="14" s="1"/>
  <c r="L33" i="14" s="1"/>
  <c r="H381" i="14"/>
  <c r="L233" i="14"/>
  <c r="L232" i="14" s="1"/>
  <c r="L231" i="14" s="1"/>
  <c r="H52" i="14"/>
  <c r="H51" i="14" s="1"/>
  <c r="H811" i="14"/>
  <c r="H810" i="14" s="1"/>
  <c r="H200" i="14"/>
  <c r="H199" i="14" s="1"/>
  <c r="V241" i="14"/>
  <c r="V240" i="14" s="1"/>
  <c r="V224" i="14"/>
  <c r="V223" i="14" s="1"/>
  <c r="V991" i="14"/>
  <c r="V990" i="14" s="1"/>
  <c r="V612" i="14"/>
  <c r="Q646" i="14"/>
  <c r="Q35" i="14"/>
  <c r="Q34" i="14" s="1"/>
  <c r="Q33" i="14" s="1"/>
  <c r="O852" i="14"/>
  <c r="O851" i="14" s="1"/>
  <c r="O850" i="14" s="1"/>
  <c r="O849" i="14" s="1"/>
  <c r="O848" i="14" s="1"/>
  <c r="O259" i="14"/>
  <c r="O258" i="14" s="1"/>
  <c r="O257" i="14" s="1"/>
  <c r="T821" i="14"/>
  <c r="O724" i="14"/>
  <c r="O720" i="14" s="1"/>
  <c r="N820" i="14"/>
  <c r="N809" i="14" s="1"/>
  <c r="N808" i="14" s="1"/>
  <c r="O35" i="14"/>
  <c r="O34" i="14" s="1"/>
  <c r="O33" i="14" s="1"/>
  <c r="H1096" i="14"/>
  <c r="H1095" i="14" s="1"/>
  <c r="H706" i="14"/>
  <c r="H705" i="14" s="1"/>
  <c r="H369" i="14"/>
  <c r="H233" i="14"/>
  <c r="H232" i="14" s="1"/>
  <c r="H150" i="14"/>
  <c r="V364" i="14"/>
  <c r="Q976" i="14"/>
  <c r="Q975" i="14" s="1"/>
  <c r="Q447" i="14"/>
  <c r="Q446" i="14" s="1"/>
  <c r="Q445" i="14" s="1"/>
  <c r="Q444" i="14" s="1"/>
  <c r="Q443" i="14" s="1"/>
  <c r="O613" i="14"/>
  <c r="L822" i="14"/>
  <c r="L821" i="14" s="1"/>
  <c r="L618" i="14"/>
  <c r="L617" i="14" s="1"/>
  <c r="L616" i="14" s="1"/>
  <c r="L615" i="14" s="1"/>
  <c r="L614" i="14" s="1"/>
  <c r="L254" i="14"/>
  <c r="L253" i="14" s="1"/>
  <c r="L252" i="14" s="1"/>
  <c r="L251" i="14" s="1"/>
  <c r="L250" i="14" s="1"/>
  <c r="V388" i="14"/>
  <c r="Q613" i="14"/>
  <c r="Q612" i="14"/>
  <c r="V613" i="14"/>
  <c r="Q579" i="14"/>
  <c r="Q578" i="14" s="1"/>
  <c r="Q577" i="14" s="1"/>
  <c r="Q568" i="14"/>
  <c r="Q567" i="14" s="1"/>
  <c r="Q566" i="14" s="1"/>
  <c r="Q76" i="14"/>
  <c r="Q75" i="14" s="1"/>
  <c r="Q74" i="14" s="1"/>
  <c r="Q66" i="14" s="1"/>
  <c r="V983" i="14"/>
  <c r="V982" i="14" s="1"/>
  <c r="Q388" i="14"/>
  <c r="Q359" i="14"/>
  <c r="Q52" i="14"/>
  <c r="Q51" i="14" s="1"/>
  <c r="Q50" i="14" s="1"/>
  <c r="H388" i="14"/>
  <c r="H359" i="14"/>
  <c r="Q1007" i="14"/>
  <c r="Q1006" i="14" s="1"/>
  <c r="Q1005" i="14" s="1"/>
  <c r="Q1004" i="14" s="1"/>
  <c r="Q1003" i="14" s="1"/>
  <c r="Q983" i="14"/>
  <c r="Q982" i="14" s="1"/>
  <c r="Q760" i="14"/>
  <c r="Q150" i="14"/>
  <c r="V381" i="14"/>
  <c r="Q991" i="14"/>
  <c r="Q990" i="14" s="1"/>
  <c r="Q934" i="14"/>
  <c r="Q811" i="14"/>
  <c r="Q810" i="14" s="1"/>
  <c r="Q241" i="14"/>
  <c r="Q240" i="14" s="1"/>
  <c r="Q224" i="14"/>
  <c r="Q223" i="14" s="1"/>
  <c r="Q171" i="14"/>
  <c r="Q170" i="14" s="1"/>
  <c r="V976" i="14"/>
  <c r="V975" i="14" s="1"/>
  <c r="V852" i="14"/>
  <c r="V851" i="14" s="1"/>
  <c r="V850" i="14" s="1"/>
  <c r="V849" i="14" s="1"/>
  <c r="V848" i="14" s="1"/>
  <c r="V760" i="14"/>
  <c r="V756" i="14" s="1"/>
  <c r="V447" i="14"/>
  <c r="V446" i="14" s="1"/>
  <c r="V445" i="14" s="1"/>
  <c r="V444" i="14" s="1"/>
  <c r="V443" i="14" s="1"/>
  <c r="Q1126" i="14"/>
  <c r="Q1125" i="14" s="1"/>
  <c r="Q1124" i="14" s="1"/>
  <c r="Q1123" i="14" s="1"/>
  <c r="L907" i="14"/>
  <c r="L906" i="14" s="1"/>
  <c r="L905" i="14" s="1"/>
  <c r="L904" i="14" s="1"/>
  <c r="L903" i="14" s="1"/>
  <c r="L902" i="14" s="1"/>
  <c r="L502" i="14"/>
  <c r="L501" i="14" s="1"/>
  <c r="L496" i="14" s="1"/>
  <c r="L485" i="14" s="1"/>
  <c r="L468" i="14" s="1"/>
  <c r="L388" i="14"/>
  <c r="H1007" i="14"/>
  <c r="H1006" i="14" s="1"/>
  <c r="H263" i="14"/>
  <c r="V1161" i="14"/>
  <c r="V1160" i="14" s="1"/>
  <c r="V1159" i="14" s="1"/>
  <c r="V827" i="14"/>
  <c r="V811" i="14"/>
  <c r="V810" i="14" s="1"/>
  <c r="V138" i="14"/>
  <c r="V52" i="14"/>
  <c r="V51" i="14" s="1"/>
  <c r="V50" i="14" s="1"/>
  <c r="Q724" i="14"/>
  <c r="Q720" i="14" s="1"/>
  <c r="Q706" i="14"/>
  <c r="Q705" i="14" s="1"/>
  <c r="Q381" i="14"/>
  <c r="Q364" i="14"/>
  <c r="V76" i="14"/>
  <c r="V75" i="14" s="1"/>
  <c r="V74" i="14" s="1"/>
  <c r="V66" i="14" s="1"/>
  <c r="Q950" i="14"/>
  <c r="Q949" i="14" s="1"/>
  <c r="Q233" i="14"/>
  <c r="Q232" i="14" s="1"/>
  <c r="Q231" i="14" s="1"/>
  <c r="V821" i="14"/>
  <c r="V706" i="14"/>
  <c r="V568" i="14"/>
  <c r="V567" i="14" s="1"/>
  <c r="V566" i="14" s="1"/>
  <c r="V502" i="14"/>
  <c r="V501" i="14" s="1"/>
  <c r="V496" i="14" s="1"/>
  <c r="V485" i="14" s="1"/>
  <c r="V468" i="14" s="1"/>
  <c r="Q326" i="14"/>
  <c r="Q138" i="14"/>
  <c r="S645" i="14"/>
  <c r="S644" i="14" s="1"/>
  <c r="L706" i="14"/>
  <c r="L705" i="14" s="1"/>
  <c r="L224" i="14"/>
  <c r="L223" i="14" s="1"/>
  <c r="H177" i="14"/>
  <c r="H334" i="14"/>
  <c r="H138" i="14"/>
  <c r="H1144" i="14"/>
  <c r="H253" i="14"/>
  <c r="H1081" i="14"/>
  <c r="H992" i="14"/>
  <c r="H656" i="14"/>
  <c r="H300" i="14"/>
  <c r="H348" i="14"/>
  <c r="H225" i="14"/>
  <c r="H111" i="14"/>
  <c r="H683" i="14"/>
  <c r="H105" i="14"/>
  <c r="H878" i="14"/>
  <c r="H1163" i="14"/>
  <c r="H1057" i="14"/>
  <c r="L950" i="14"/>
  <c r="L949" i="14" s="1"/>
  <c r="H899" i="14"/>
  <c r="L830" i="14"/>
  <c r="H288" i="14"/>
  <c r="L110" i="14"/>
  <c r="L109" i="14" s="1"/>
  <c r="L812" i="14"/>
  <c r="L811" i="14" s="1"/>
  <c r="L810" i="14" s="1"/>
  <c r="H757" i="14"/>
  <c r="L364" i="14"/>
  <c r="L241" i="14"/>
  <c r="L240" i="14" s="1"/>
  <c r="H128" i="14"/>
  <c r="H563" i="14"/>
  <c r="L1074" i="14"/>
  <c r="L1069" i="14" s="1"/>
  <c r="H584" i="14"/>
  <c r="H840" i="14"/>
  <c r="L661" i="14"/>
  <c r="L660" i="14" s="1"/>
  <c r="L659" i="14" s="1"/>
  <c r="H488" i="14"/>
  <c r="H649" i="14"/>
  <c r="H625" i="14"/>
  <c r="H949" i="14"/>
  <c r="H35" i="14"/>
  <c r="H983" i="14"/>
  <c r="H1167" i="14"/>
  <c r="H794" i="14"/>
  <c r="H676" i="14"/>
  <c r="H540" i="14"/>
  <c r="H400" i="14"/>
  <c r="H47" i="14"/>
  <c r="L1127" i="14"/>
  <c r="L1126" i="14" s="1"/>
  <c r="L1125" i="14" s="1"/>
  <c r="L1124" i="14" s="1"/>
  <c r="L1123" i="14" s="1"/>
  <c r="H260" i="14"/>
  <c r="L193" i="14"/>
  <c r="L192" i="14" s="1"/>
  <c r="L191" i="14" s="1"/>
  <c r="L1007" i="14"/>
  <c r="L1006" i="14" s="1"/>
  <c r="L1005" i="14" s="1"/>
  <c r="L1004" i="14" s="1"/>
  <c r="L1003" i="14" s="1"/>
  <c r="H915" i="14"/>
  <c r="L860" i="14"/>
  <c r="L859" i="14" s="1"/>
  <c r="L858" i="14" s="1"/>
  <c r="L835" i="14"/>
  <c r="H721" i="14"/>
  <c r="L568" i="14"/>
  <c r="L567" i="14" s="1"/>
  <c r="L566" i="14" s="1"/>
  <c r="H498" i="14"/>
  <c r="H228" i="14"/>
  <c r="L150" i="14"/>
  <c r="L1145" i="14"/>
  <c r="L1144" i="14" s="1"/>
  <c r="L1143" i="14" s="1"/>
  <c r="H516" i="14"/>
  <c r="L626" i="14"/>
  <c r="L625" i="14" s="1"/>
  <c r="L624" i="14" s="1"/>
  <c r="L623" i="14" s="1"/>
  <c r="L622" i="14" s="1"/>
  <c r="L120" i="14"/>
  <c r="H574" i="14"/>
  <c r="L147" i="14"/>
  <c r="L138" i="14" s="1"/>
  <c r="H14" i="14"/>
  <c r="H821" i="14"/>
  <c r="H906" i="14"/>
  <c r="H1069" i="14"/>
  <c r="H1033" i="14"/>
  <c r="H433" i="14"/>
  <c r="H173" i="14"/>
  <c r="H1000" i="14"/>
  <c r="L577" i="14"/>
  <c r="H280" i="14"/>
  <c r="H279" i="14" s="1"/>
  <c r="H440" i="14"/>
  <c r="L1161" i="14"/>
  <c r="L1160" i="14" s="1"/>
  <c r="L1159" i="14" s="1"/>
  <c r="H671" i="14"/>
  <c r="H533" i="14"/>
  <c r="H396" i="14"/>
  <c r="H354" i="14"/>
  <c r="H247" i="14"/>
  <c r="L134" i="14"/>
  <c r="L133" i="14" s="1"/>
  <c r="L132" i="14" s="1"/>
  <c r="H114" i="14"/>
  <c r="L88" i="14"/>
  <c r="L52" i="14"/>
  <c r="L51" i="14" s="1"/>
  <c r="L50" i="14" s="1"/>
  <c r="H28" i="14"/>
  <c r="H888" i="14"/>
  <c r="L447" i="14"/>
  <c r="L446" i="14" s="1"/>
  <c r="L445" i="14" s="1"/>
  <c r="L444" i="14" s="1"/>
  <c r="L443" i="14" s="1"/>
  <c r="H243" i="14"/>
  <c r="L69" i="14"/>
  <c r="L68" i="14" s="1"/>
  <c r="L67" i="14" s="1"/>
  <c r="L650" i="14"/>
  <c r="L649" i="14" s="1"/>
  <c r="L648" i="14" s="1"/>
  <c r="L647" i="14" s="1"/>
  <c r="L646" i="14" s="1"/>
  <c r="H551" i="14"/>
  <c r="L326" i="14"/>
  <c r="H274" i="14"/>
  <c r="H698" i="14"/>
  <c r="H997" i="14"/>
  <c r="H662" i="14"/>
  <c r="H859" i="14"/>
  <c r="H192" i="14"/>
  <c r="H617" i="14"/>
  <c r="H1149" i="14"/>
  <c r="H844" i="14"/>
  <c r="H133" i="14"/>
  <c r="H852" i="14"/>
  <c r="H1116" i="14"/>
  <c r="H1064" i="14"/>
  <c r="H921" i="14"/>
  <c r="H640" i="14"/>
  <c r="H452" i="14"/>
  <c r="H101" i="14"/>
  <c r="H493" i="14"/>
  <c r="H23" i="14"/>
  <c r="H592" i="14"/>
  <c r="H61" i="14"/>
  <c r="H1110" i="14"/>
  <c r="H1022" i="14"/>
  <c r="H633" i="14"/>
  <c r="H429" i="14"/>
  <c r="L381" i="14"/>
  <c r="L17" i="14"/>
  <c r="L14" i="14" s="1"/>
  <c r="L13" i="14" s="1"/>
  <c r="L12" i="14" s="1"/>
  <c r="L11" i="14" s="1"/>
  <c r="H1050" i="14"/>
  <c r="L845" i="14"/>
  <c r="L844" i="14" s="1"/>
  <c r="H690" i="14"/>
  <c r="H1044" i="14"/>
  <c r="H868" i="14"/>
  <c r="L178" i="14"/>
  <c r="L177" i="14" s="1"/>
  <c r="L176" i="14" s="1"/>
  <c r="L171" i="14" s="1"/>
  <c r="L170" i="14" s="1"/>
  <c r="L934" i="14"/>
  <c r="H805" i="14"/>
  <c r="H157" i="14"/>
  <c r="S820" i="14"/>
  <c r="S809" i="14" s="1"/>
  <c r="S808" i="14" s="1"/>
  <c r="H267" i="17"/>
  <c r="H504" i="17"/>
  <c r="H503" i="17" s="1"/>
  <c r="H338" i="17"/>
  <c r="H337" i="17" s="1"/>
  <c r="H276" i="17"/>
  <c r="H132" i="17"/>
  <c r="H131" i="17" s="1"/>
  <c r="H380" i="17"/>
  <c r="H220" i="17"/>
  <c r="H219" i="17" s="1"/>
  <c r="O357" i="17"/>
  <c r="O642" i="17"/>
  <c r="E357" i="17"/>
  <c r="N1133" i="14"/>
  <c r="N1122" i="14" s="1"/>
  <c r="E97" i="17"/>
  <c r="S137" i="14"/>
  <c r="S131" i="14" s="1"/>
  <c r="S108" i="14" s="1"/>
  <c r="O1142" i="14"/>
  <c r="S358" i="14"/>
  <c r="S357" i="14" s="1"/>
  <c r="S351" i="14" s="1"/>
  <c r="N849" i="14"/>
  <c r="N848" i="14" s="1"/>
  <c r="N645" i="14"/>
  <c r="N644" i="14" s="1"/>
  <c r="O827" i="14"/>
  <c r="G137" i="14"/>
  <c r="G131" i="14" s="1"/>
  <c r="G108" i="14" s="1"/>
  <c r="S66" i="14"/>
  <c r="T1142" i="14"/>
  <c r="N303" i="14"/>
  <c r="N298" i="14" s="1"/>
  <c r="N297" i="14" s="1"/>
  <c r="H1126" i="14"/>
  <c r="O612" i="14"/>
  <c r="N974" i="14"/>
  <c r="N973" i="14" s="1"/>
  <c r="S933" i="14"/>
  <c r="S932" i="14" s="1"/>
  <c r="S303" i="14"/>
  <c r="S298" i="14" s="1"/>
  <c r="S297" i="14" s="1"/>
  <c r="S849" i="14"/>
  <c r="S848" i="14" s="1"/>
  <c r="S1133" i="14"/>
  <c r="S1122" i="14" s="1"/>
  <c r="H827" i="14"/>
  <c r="N358" i="14"/>
  <c r="N357" i="14" s="1"/>
  <c r="N351" i="14" s="1"/>
  <c r="O97" i="17"/>
  <c r="E266" i="17"/>
  <c r="O545" i="17"/>
  <c r="O539" i="17" s="1"/>
  <c r="E513" i="17"/>
  <c r="E502" i="17" s="1"/>
  <c r="O236" i="17"/>
  <c r="F236" i="17"/>
  <c r="S560" i="14"/>
  <c r="S536" i="14" s="1"/>
  <c r="T591" i="14"/>
  <c r="T590" i="14" s="1"/>
  <c r="T589" i="14" s="1"/>
  <c r="T588" i="14" s="1"/>
  <c r="N933" i="14"/>
  <c r="N932" i="14" s="1"/>
  <c r="O591" i="14"/>
  <c r="O590" i="14" s="1"/>
  <c r="O589" i="14" s="1"/>
  <c r="O588" i="14" s="1"/>
  <c r="E642" i="17"/>
  <c r="G738" i="14"/>
  <c r="G737" i="14" s="1"/>
  <c r="S738" i="14"/>
  <c r="S737" i="14" s="1"/>
  <c r="N738" i="14"/>
  <c r="N737" i="14" s="1"/>
  <c r="O76" i="14"/>
  <c r="O75" i="14" s="1"/>
  <c r="O74" i="14" s="1"/>
  <c r="O66" i="14" s="1"/>
  <c r="S704" i="14"/>
  <c r="S703" i="14" s="1"/>
  <c r="S32" i="14"/>
  <c r="O172" i="17"/>
  <c r="G32" i="14"/>
  <c r="N213" i="14"/>
  <c r="N212" i="14" s="1"/>
  <c r="E51" i="17"/>
  <c r="S213" i="14"/>
  <c r="S212" i="14" s="1"/>
  <c r="T76" i="14"/>
  <c r="T75" i="14" s="1"/>
  <c r="T74" i="14" s="1"/>
  <c r="T66" i="14" s="1"/>
  <c r="T612" i="14"/>
  <c r="N704" i="14"/>
  <c r="N703" i="14" s="1"/>
  <c r="N560" i="14"/>
  <c r="N536" i="14" s="1"/>
  <c r="N66" i="14"/>
  <c r="T827" i="14"/>
  <c r="G1133" i="14"/>
  <c r="G1121" i="14" s="1"/>
  <c r="G213" i="14"/>
  <c r="G212" i="14" s="1"/>
  <c r="N32" i="14"/>
  <c r="H76" i="14"/>
  <c r="N137" i="14"/>
  <c r="N131" i="14" s="1"/>
  <c r="N108" i="14" s="1"/>
  <c r="T613" i="14"/>
  <c r="G303" i="14"/>
  <c r="G298" i="14" s="1"/>
  <c r="G297" i="14" s="1"/>
  <c r="G974" i="14"/>
  <c r="G973" i="14" s="1"/>
  <c r="G704" i="14"/>
  <c r="G703" i="14" s="1"/>
  <c r="G849" i="14"/>
  <c r="G848" i="14" s="1"/>
  <c r="E337" i="17"/>
  <c r="E472" i="17"/>
  <c r="F337" i="17"/>
  <c r="E172" i="17"/>
  <c r="E406" i="17"/>
  <c r="E405" i="17" s="1"/>
  <c r="E545" i="17"/>
  <c r="E539" i="17" s="1"/>
  <c r="E236" i="17"/>
  <c r="G933" i="14"/>
  <c r="G932" i="14" s="1"/>
  <c r="G66" i="14"/>
  <c r="G1060" i="14"/>
  <c r="G1017" i="14" s="1"/>
  <c r="G358" i="14"/>
  <c r="G357" i="14" s="1"/>
  <c r="G351" i="14" s="1"/>
  <c r="G560" i="14"/>
  <c r="G536" i="14" s="1"/>
  <c r="G820" i="14"/>
  <c r="G809" i="14" s="1"/>
  <c r="G808" i="14" s="1"/>
  <c r="G169" i="14"/>
  <c r="G645" i="14"/>
  <c r="G644" i="14" s="1"/>
  <c r="R266" i="17" l="1"/>
  <c r="H266" i="17"/>
  <c r="R406" i="17"/>
  <c r="R472" i="17"/>
  <c r="F13" i="17"/>
  <c r="O1025" i="14"/>
  <c r="L839" i="14"/>
  <c r="L838" i="14" s="1"/>
  <c r="T416" i="14"/>
  <c r="O416" i="14"/>
  <c r="V416" i="14"/>
  <c r="Q416" i="14"/>
  <c r="L416" i="14"/>
  <c r="H13" i="17"/>
  <c r="F97" i="17"/>
  <c r="R236" i="17"/>
  <c r="R97" i="17"/>
  <c r="L199" i="14"/>
  <c r="L198" i="14" s="1"/>
  <c r="L197" i="14" s="1"/>
  <c r="V199" i="14"/>
  <c r="V198" i="14" s="1"/>
  <c r="V197" i="14" s="1"/>
  <c r="T199" i="14"/>
  <c r="T198" i="14" s="1"/>
  <c r="T197" i="14" s="1"/>
  <c r="O199" i="14"/>
  <c r="O198" i="14" s="1"/>
  <c r="O197" i="14" s="1"/>
  <c r="Q199" i="14"/>
  <c r="Q198" i="14" s="1"/>
  <c r="Q197" i="14" s="1"/>
  <c r="R513" i="17"/>
  <c r="R502" i="17" s="1"/>
  <c r="E12" i="17"/>
  <c r="T213" i="14"/>
  <c r="T212" i="14" s="1"/>
  <c r="T137" i="14"/>
  <c r="T131" i="14" s="1"/>
  <c r="T108" i="14" s="1"/>
  <c r="T59" i="14" s="1"/>
  <c r="T358" i="14"/>
  <c r="T357" i="14" s="1"/>
  <c r="T351" i="14" s="1"/>
  <c r="T738" i="14"/>
  <c r="T737" i="14" s="1"/>
  <c r="O738" i="14"/>
  <c r="O737" i="14" s="1"/>
  <c r="V738" i="14"/>
  <c r="V737" i="14" s="1"/>
  <c r="Q756" i="14"/>
  <c r="Q738" i="14" s="1"/>
  <c r="Q737" i="14" s="1"/>
  <c r="O933" i="14"/>
  <c r="O932" i="14" s="1"/>
  <c r="L1068" i="14"/>
  <c r="L1067" i="14" s="1"/>
  <c r="L1061" i="14" s="1"/>
  <c r="L1060" i="14" s="1"/>
  <c r="L1017" i="14" s="1"/>
  <c r="T704" i="14"/>
  <c r="T703" i="14" s="1"/>
  <c r="L1142" i="14"/>
  <c r="T933" i="14"/>
  <c r="T932" i="14" s="1"/>
  <c r="T1067" i="14"/>
  <c r="T1061" i="14" s="1"/>
  <c r="T1060" i="14" s="1"/>
  <c r="T1017" i="14" s="1"/>
  <c r="O1067" i="14"/>
  <c r="O1061" i="14" s="1"/>
  <c r="O1060" i="14" s="1"/>
  <c r="O213" i="14"/>
  <c r="O212" i="14" s="1"/>
  <c r="V1067" i="14"/>
  <c r="V1061" i="14" s="1"/>
  <c r="V1060" i="14" s="1"/>
  <c r="V1017" i="14" s="1"/>
  <c r="Q1067" i="14"/>
  <c r="Q1061" i="14" s="1"/>
  <c r="Q1060" i="14" s="1"/>
  <c r="Q1017" i="14" s="1"/>
  <c r="T32" i="14"/>
  <c r="O303" i="14"/>
  <c r="O298" i="14" s="1"/>
  <c r="O297" i="14" s="1"/>
  <c r="L974" i="14"/>
  <c r="L973" i="14" s="1"/>
  <c r="Q820" i="14"/>
  <c r="Q809" i="14" s="1"/>
  <c r="Q808" i="14" s="1"/>
  <c r="O137" i="14"/>
  <c r="O131" i="14" s="1"/>
  <c r="O108" i="14" s="1"/>
  <c r="O59" i="14" s="1"/>
  <c r="Q137" i="14"/>
  <c r="Q131" i="14" s="1"/>
  <c r="Q108" i="14" s="1"/>
  <c r="Q59" i="14" s="1"/>
  <c r="Q974" i="14"/>
  <c r="Q973" i="14" s="1"/>
  <c r="O358" i="14"/>
  <c r="O357" i="14" s="1"/>
  <c r="O351" i="14" s="1"/>
  <c r="O560" i="14"/>
  <c r="O536" i="14" s="1"/>
  <c r="Q645" i="14"/>
  <c r="Q644" i="14" s="1"/>
  <c r="O704" i="14"/>
  <c r="O703" i="14" s="1"/>
  <c r="V645" i="14"/>
  <c r="V644" i="14" s="1"/>
  <c r="V137" i="14"/>
  <c r="V131" i="14" s="1"/>
  <c r="V108" i="14" s="1"/>
  <c r="V59" i="14" s="1"/>
  <c r="T974" i="14"/>
  <c r="T973" i="14" s="1"/>
  <c r="V32" i="14"/>
  <c r="T820" i="14"/>
  <c r="T809" i="14" s="1"/>
  <c r="T808" i="14" s="1"/>
  <c r="O820" i="14"/>
  <c r="O809" i="14" s="1"/>
  <c r="O808" i="14" s="1"/>
  <c r="T645" i="14"/>
  <c r="T644" i="14" s="1"/>
  <c r="O32" i="14"/>
  <c r="H1068" i="14"/>
  <c r="H1067" i="14" s="1"/>
  <c r="O973" i="14"/>
  <c r="H137" i="14"/>
  <c r="H358" i="14"/>
  <c r="O645" i="14"/>
  <c r="O644" i="14" s="1"/>
  <c r="V705" i="14"/>
  <c r="V704" i="14" s="1"/>
  <c r="V703" i="14" s="1"/>
  <c r="T560" i="14"/>
  <c r="T536" i="14" s="1"/>
  <c r="Q32" i="14"/>
  <c r="L645" i="14"/>
  <c r="L644" i="14" s="1"/>
  <c r="V213" i="14"/>
  <c r="V212" i="14" s="1"/>
  <c r="L612" i="14"/>
  <c r="V933" i="14"/>
  <c r="V932" i="14" s="1"/>
  <c r="Q560" i="14"/>
  <c r="Q536" i="14" s="1"/>
  <c r="L76" i="14"/>
  <c r="L75" i="14" s="1"/>
  <c r="L74" i="14" s="1"/>
  <c r="L66" i="14" s="1"/>
  <c r="L827" i="14"/>
  <c r="L820" i="14" s="1"/>
  <c r="L809" i="14" s="1"/>
  <c r="L560" i="14"/>
  <c r="L849" i="14"/>
  <c r="L848" i="14" s="1"/>
  <c r="L213" i="14"/>
  <c r="L212" i="14" s="1"/>
  <c r="V358" i="14"/>
  <c r="V357" i="14" s="1"/>
  <c r="V351" i="14" s="1"/>
  <c r="H933" i="14"/>
  <c r="H932" i="14" s="1"/>
  <c r="Q213" i="14"/>
  <c r="Q212" i="14" s="1"/>
  <c r="Q303" i="14"/>
  <c r="Q298" i="14" s="1"/>
  <c r="Q297" i="14" s="1"/>
  <c r="Q358" i="14"/>
  <c r="Q357" i="14" s="1"/>
  <c r="Q351" i="14" s="1"/>
  <c r="V560" i="14"/>
  <c r="V536" i="14" s="1"/>
  <c r="L358" i="14"/>
  <c r="L357" i="14" s="1"/>
  <c r="L351" i="14" s="1"/>
  <c r="Q704" i="14"/>
  <c r="Q703" i="14" s="1"/>
  <c r="Q933" i="14"/>
  <c r="Q932" i="14" s="1"/>
  <c r="V820" i="14"/>
  <c r="V809" i="14" s="1"/>
  <c r="V808" i="14" s="1"/>
  <c r="V974" i="14"/>
  <c r="V973" i="14" s="1"/>
  <c r="H1125" i="14"/>
  <c r="H867" i="14"/>
  <c r="H689" i="14"/>
  <c r="H428" i="14"/>
  <c r="H100" i="14"/>
  <c r="H639" i="14"/>
  <c r="H858" i="14"/>
  <c r="H27" i="14"/>
  <c r="H246" i="14"/>
  <c r="H395" i="14"/>
  <c r="H670" i="14"/>
  <c r="H1005" i="14"/>
  <c r="L137" i="14"/>
  <c r="L131" i="14" s="1"/>
  <c r="H914" i="14"/>
  <c r="H539" i="14"/>
  <c r="H982" i="14"/>
  <c r="H898" i="14"/>
  <c r="H1056" i="14"/>
  <c r="H872" i="14"/>
  <c r="L613" i="14"/>
  <c r="H259" i="14"/>
  <c r="H632" i="14"/>
  <c r="H60" i="14"/>
  <c r="H132" i="14"/>
  <c r="H1148" i="14"/>
  <c r="H191" i="14"/>
  <c r="H697" i="14"/>
  <c r="H110" i="14"/>
  <c r="H432" i="14"/>
  <c r="H1032" i="14"/>
  <c r="H13" i="14"/>
  <c r="H515" i="14"/>
  <c r="H46" i="14"/>
  <c r="H793" i="14"/>
  <c r="H446" i="14"/>
  <c r="H839" i="14"/>
  <c r="H127" i="14"/>
  <c r="L933" i="14"/>
  <c r="L932" i="14" s="1"/>
  <c r="H682" i="14"/>
  <c r="H252" i="14"/>
  <c r="H176" i="14"/>
  <c r="H75" i="14"/>
  <c r="H1049" i="14"/>
  <c r="H1021" i="14"/>
  <c r="H1109" i="14"/>
  <c r="H492" i="14"/>
  <c r="H920" i="14"/>
  <c r="H1063" i="14"/>
  <c r="H550" i="14"/>
  <c r="H887" i="14"/>
  <c r="H353" i="14"/>
  <c r="H532" i="14"/>
  <c r="H439" i="14"/>
  <c r="H172" i="14"/>
  <c r="H198" i="14"/>
  <c r="L32" i="14"/>
  <c r="H399" i="14"/>
  <c r="H675" i="14"/>
  <c r="H231" i="14"/>
  <c r="H34" i="14"/>
  <c r="H487" i="14"/>
  <c r="H1162" i="14"/>
  <c r="H104" i="14"/>
  <c r="H224" i="14"/>
  <c r="H820" i="14"/>
  <c r="H804" i="14"/>
  <c r="H1043" i="14"/>
  <c r="H591" i="14"/>
  <c r="H22" i="14"/>
  <c r="H1115" i="14"/>
  <c r="H851" i="14"/>
  <c r="H616" i="14"/>
  <c r="H50" i="14"/>
  <c r="H273" i="14"/>
  <c r="H242" i="14"/>
  <c r="H905" i="14"/>
  <c r="H573" i="14"/>
  <c r="H566" i="14" s="1"/>
  <c r="H497" i="14"/>
  <c r="H1166" i="14"/>
  <c r="H624" i="14"/>
  <c r="H648" i="14"/>
  <c r="H67" i="14"/>
  <c r="H577" i="14"/>
  <c r="H562" i="14"/>
  <c r="H287" i="14"/>
  <c r="H299" i="14"/>
  <c r="H655" i="14"/>
  <c r="H991" i="14"/>
  <c r="H1143" i="14"/>
  <c r="H214" i="14"/>
  <c r="H661" i="14"/>
  <c r="N1121" i="14"/>
  <c r="G1122" i="14"/>
  <c r="H97" i="17"/>
  <c r="O265" i="17"/>
  <c r="O603" i="17" s="1"/>
  <c r="O643" i="17" s="1"/>
  <c r="E265" i="17"/>
  <c r="S931" i="14"/>
  <c r="S894" i="14" s="1"/>
  <c r="N931" i="14"/>
  <c r="N894" i="14" s="1"/>
  <c r="S296" i="14"/>
  <c r="S59" i="14"/>
  <c r="N296" i="14"/>
  <c r="S1121" i="14"/>
  <c r="G931" i="14"/>
  <c r="G894" i="14" s="1"/>
  <c r="S702" i="14"/>
  <c r="S694" i="14" s="1"/>
  <c r="N702" i="14"/>
  <c r="N694" i="14" s="1"/>
  <c r="G296" i="14"/>
  <c r="N59" i="14"/>
  <c r="G702" i="14"/>
  <c r="G694" i="14" s="1"/>
  <c r="G59" i="14"/>
  <c r="N469" i="17"/>
  <c r="P469" i="17" s="1"/>
  <c r="P468" i="17" s="1"/>
  <c r="P464" i="17" s="1"/>
  <c r="P463" i="17" s="1"/>
  <c r="P405" i="17" s="1"/>
  <c r="I469" i="17"/>
  <c r="K469" i="17" s="1"/>
  <c r="D469" i="17"/>
  <c r="F469" i="17" s="1"/>
  <c r="O1017" i="14" l="1"/>
  <c r="T296" i="14"/>
  <c r="L808" i="14"/>
  <c r="V296" i="14"/>
  <c r="E603" i="17"/>
  <c r="E643" i="17" s="1"/>
  <c r="K468" i="17"/>
  <c r="K464" i="17" s="1"/>
  <c r="K463" i="17" s="1"/>
  <c r="M469" i="17"/>
  <c r="M468" i="17" s="1"/>
  <c r="M464" i="17" s="1"/>
  <c r="M463" i="17" s="1"/>
  <c r="R469" i="17"/>
  <c r="R468" i="17" s="1"/>
  <c r="R464" i="17" s="1"/>
  <c r="R463" i="17" s="1"/>
  <c r="R405" i="17" s="1"/>
  <c r="V931" i="14"/>
  <c r="O931" i="14"/>
  <c r="T702" i="14"/>
  <c r="T694" i="14" s="1"/>
  <c r="T931" i="14"/>
  <c r="O702" i="14"/>
  <c r="O694" i="14" s="1"/>
  <c r="L931" i="14"/>
  <c r="O296" i="14"/>
  <c r="Q702" i="14"/>
  <c r="Q694" i="14" s="1"/>
  <c r="Q931" i="14"/>
  <c r="V702" i="14"/>
  <c r="V694" i="14" s="1"/>
  <c r="Q296" i="14"/>
  <c r="H357" i="14"/>
  <c r="H654" i="14"/>
  <c r="H647" i="14"/>
  <c r="H615" i="14"/>
  <c r="H990" i="14"/>
  <c r="H1114" i="14"/>
  <c r="H1042" i="14"/>
  <c r="H809" i="14"/>
  <c r="H1161" i="14"/>
  <c r="H197" i="14"/>
  <c r="H438" i="14"/>
  <c r="H352" i="14"/>
  <c r="H549" i="14"/>
  <c r="H681" i="14"/>
  <c r="H838" i="14"/>
  <c r="H496" i="14"/>
  <c r="H131" i="14"/>
  <c r="H897" i="14"/>
  <c r="H913" i="14"/>
  <c r="H660" i="14"/>
  <c r="H904" i="14"/>
  <c r="H561" i="14"/>
  <c r="H623" i="14"/>
  <c r="H241" i="14"/>
  <c r="H590" i="14"/>
  <c r="H1062" i="14"/>
  <c r="H1061" i="14" s="1"/>
  <c r="H491" i="14"/>
  <c r="H1020" i="14"/>
  <c r="H784" i="14"/>
  <c r="H783" i="14" s="1"/>
  <c r="H514" i="14"/>
  <c r="H696" i="14"/>
  <c r="H258" i="14"/>
  <c r="H538" i="14"/>
  <c r="H1094" i="14"/>
  <c r="H99" i="14"/>
  <c r="H688" i="14"/>
  <c r="H1124" i="14"/>
  <c r="H1142" i="14"/>
  <c r="H850" i="14"/>
  <c r="H803" i="14"/>
  <c r="H486" i="14"/>
  <c r="H531" i="14"/>
  <c r="H886" i="14"/>
  <c r="H171" i="14"/>
  <c r="H251" i="14"/>
  <c r="H12" i="14"/>
  <c r="H109" i="14"/>
  <c r="H1055" i="14"/>
  <c r="H286" i="14"/>
  <c r="H223" i="14"/>
  <c r="H33" i="14"/>
  <c r="H674" i="14"/>
  <c r="H1048" i="14"/>
  <c r="H74" i="14"/>
  <c r="H445" i="14"/>
  <c r="H1027" i="14"/>
  <c r="H631" i="14"/>
  <c r="H974" i="14"/>
  <c r="H1004" i="14"/>
  <c r="H278" i="14"/>
  <c r="H26" i="14"/>
  <c r="H638" i="14"/>
  <c r="H417" i="14"/>
  <c r="H866" i="14"/>
  <c r="F468" i="17"/>
  <c r="F464" i="17" s="1"/>
  <c r="F463" i="17" s="1"/>
  <c r="H469" i="17"/>
  <c r="H468" i="17" s="1"/>
  <c r="H464" i="17" s="1"/>
  <c r="H463" i="17" s="1"/>
  <c r="S58" i="14"/>
  <c r="S1170" i="14" s="1"/>
  <c r="N58" i="14"/>
  <c r="N1170" i="14" s="1"/>
  <c r="G58" i="14"/>
  <c r="G1170" i="14" s="1"/>
  <c r="I431" i="17"/>
  <c r="K431" i="17" s="1"/>
  <c r="K428" i="17" l="1"/>
  <c r="K427" i="17" s="1"/>
  <c r="K407" i="17" s="1"/>
  <c r="M431" i="17"/>
  <c r="M428" i="17" s="1"/>
  <c r="M427" i="17" s="1"/>
  <c r="M407" i="17" s="1"/>
  <c r="H351" i="14"/>
  <c r="H865" i="14"/>
  <c r="H277" i="14"/>
  <c r="H1026" i="14"/>
  <c r="H1054" i="14"/>
  <c r="H11" i="14"/>
  <c r="H170" i="14"/>
  <c r="H530" i="14"/>
  <c r="H802" i="14"/>
  <c r="H687" i="14"/>
  <c r="H213" i="14"/>
  <c r="H637" i="14"/>
  <c r="H66" i="14"/>
  <c r="H416" i="14"/>
  <c r="H537" i="14"/>
  <c r="H695" i="14"/>
  <c r="H589" i="14"/>
  <c r="H622" i="14"/>
  <c r="H903" i="14"/>
  <c r="H912" i="14"/>
  <c r="H485" i="14"/>
  <c r="H680" i="14"/>
  <c r="H808" i="14"/>
  <c r="H1113" i="14"/>
  <c r="H646" i="14"/>
  <c r="H1003" i="14"/>
  <c r="H630" i="14"/>
  <c r="H444" i="14"/>
  <c r="H1047" i="14"/>
  <c r="H32" i="14"/>
  <c r="H250" i="14"/>
  <c r="H885" i="14"/>
  <c r="H849" i="14"/>
  <c r="H1123" i="14"/>
  <c r="H98" i="14"/>
  <c r="H240" i="14"/>
  <c r="H1160" i="14"/>
  <c r="H973" i="14"/>
  <c r="H1093" i="14"/>
  <c r="H257" i="14"/>
  <c r="H513" i="14"/>
  <c r="H1019" i="14"/>
  <c r="H560" i="14"/>
  <c r="H659" i="14"/>
  <c r="H896" i="14"/>
  <c r="H543" i="14"/>
  <c r="H1036" i="14"/>
  <c r="H614" i="14"/>
  <c r="I428" i="17"/>
  <c r="D427" i="17"/>
  <c r="F427" i="17"/>
  <c r="D365" i="17"/>
  <c r="F365" i="17" s="1"/>
  <c r="H365" i="17" s="1"/>
  <c r="D361" i="17"/>
  <c r="F361" i="17" s="1"/>
  <c r="F311" i="14"/>
  <c r="H311" i="14" s="1"/>
  <c r="F307" i="14"/>
  <c r="H307" i="14" s="1"/>
  <c r="M406" i="17" l="1"/>
  <c r="M405" i="17" s="1"/>
  <c r="K406" i="17"/>
  <c r="K405" i="17" s="1"/>
  <c r="H1018" i="14"/>
  <c r="H871" i="14"/>
  <c r="H443" i="14"/>
  <c r="H679" i="14"/>
  <c r="H636" i="14"/>
  <c r="H305" i="14"/>
  <c r="L307" i="14"/>
  <c r="L305" i="14" s="1"/>
  <c r="H848" i="14"/>
  <c r="H212" i="14"/>
  <c r="H686" i="14"/>
  <c r="H519" i="14"/>
  <c r="H1053" i="14"/>
  <c r="H309" i="14"/>
  <c r="L311" i="14"/>
  <c r="L309" i="14" s="1"/>
  <c r="H612" i="14"/>
  <c r="H613" i="14"/>
  <c r="H895" i="14"/>
  <c r="H1159" i="14"/>
  <c r="H629" i="14"/>
  <c r="H645" i="14"/>
  <c r="H468" i="14"/>
  <c r="H902" i="14"/>
  <c r="H588" i="14"/>
  <c r="H1060" i="14"/>
  <c r="H931" i="14"/>
  <c r="H1025" i="14"/>
  <c r="F359" i="17"/>
  <c r="H361" i="17"/>
  <c r="H359" i="17" s="1"/>
  <c r="N321" i="17"/>
  <c r="I321" i="17"/>
  <c r="D321" i="17"/>
  <c r="M335" i="14"/>
  <c r="M334" i="14" s="1"/>
  <c r="R335" i="14"/>
  <c r="R334" i="14" s="1"/>
  <c r="F335" i="14"/>
  <c r="L304" i="14" l="1"/>
  <c r="L303" i="14" s="1"/>
  <c r="L298" i="14" s="1"/>
  <c r="L297" i="14" s="1"/>
  <c r="H1017" i="14"/>
  <c r="H304" i="14"/>
  <c r="H644" i="14"/>
  <c r="D402" i="17"/>
  <c r="F402" i="17" s="1"/>
  <c r="F400" i="17" s="1"/>
  <c r="F399" i="17" s="1"/>
  <c r="M254" i="14"/>
  <c r="R254" i="14"/>
  <c r="F254" i="14"/>
  <c r="N378" i="17"/>
  <c r="I378" i="17"/>
  <c r="D378" i="17"/>
  <c r="D534" i="17"/>
  <c r="F534" i="17" s="1"/>
  <c r="R324" i="14"/>
  <c r="M324" i="14"/>
  <c r="F324" i="14"/>
  <c r="H303" i="14" l="1"/>
  <c r="H402" i="17"/>
  <c r="H400" i="17" s="1"/>
  <c r="H399" i="17" s="1"/>
  <c r="F533" i="17"/>
  <c r="F525" i="17" s="1"/>
  <c r="F513" i="17" s="1"/>
  <c r="F502" i="17" s="1"/>
  <c r="H534" i="17"/>
  <c r="H533" i="17" s="1"/>
  <c r="H525" i="17" s="1"/>
  <c r="H513" i="17" s="1"/>
  <c r="H502" i="17" s="1"/>
  <c r="F559" i="14"/>
  <c r="H559" i="14" s="1"/>
  <c r="H558" i="14" l="1"/>
  <c r="L559" i="14"/>
  <c r="L558" i="14" s="1"/>
  <c r="L557" i="14" s="1"/>
  <c r="L556" i="14" s="1"/>
  <c r="L555" i="14" s="1"/>
  <c r="L554" i="14" s="1"/>
  <c r="L536" i="14" s="1"/>
  <c r="H298" i="14"/>
  <c r="D330" i="17"/>
  <c r="H297" i="14" l="1"/>
  <c r="H557" i="14"/>
  <c r="D328" i="17"/>
  <c r="F330" i="17"/>
  <c r="H556" i="14" l="1"/>
  <c r="F328" i="17"/>
  <c r="H330" i="17"/>
  <c r="N628" i="17"/>
  <c r="P628" i="17" s="1"/>
  <c r="P627" i="17" s="1"/>
  <c r="I628" i="17"/>
  <c r="K628" i="17" s="1"/>
  <c r="R1156" i="14"/>
  <c r="T1156" i="14" s="1"/>
  <c r="M1156" i="14"/>
  <c r="O1156" i="14" s="1"/>
  <c r="N210" i="17"/>
  <c r="P210" i="17" s="1"/>
  <c r="P208" i="17" s="1"/>
  <c r="P207" i="17" s="1"/>
  <c r="P203" i="17" s="1"/>
  <c r="I210" i="17"/>
  <c r="K210" i="17" s="1"/>
  <c r="D210" i="17"/>
  <c r="F210" i="17" s="1"/>
  <c r="M188" i="14"/>
  <c r="O188" i="14" s="1"/>
  <c r="R188" i="14"/>
  <c r="T188" i="14" s="1"/>
  <c r="F188" i="14"/>
  <c r="H188" i="14" s="1"/>
  <c r="F327" i="17" l="1"/>
  <c r="F319" i="17" s="1"/>
  <c r="H328" i="17"/>
  <c r="R628" i="17"/>
  <c r="R627" i="17" s="1"/>
  <c r="M210" i="17"/>
  <c r="M208" i="17" s="1"/>
  <c r="K208" i="17"/>
  <c r="K627" i="17"/>
  <c r="M628" i="17"/>
  <c r="M627" i="17" s="1"/>
  <c r="R210" i="17"/>
  <c r="R208" i="17" s="1"/>
  <c r="T186" i="14"/>
  <c r="T185" i="14" s="1"/>
  <c r="T184" i="14" s="1"/>
  <c r="T183" i="14" s="1"/>
  <c r="T182" i="14" s="1"/>
  <c r="T169" i="14" s="1"/>
  <c r="T58" i="14" s="1"/>
  <c r="V188" i="14"/>
  <c r="V186" i="14" s="1"/>
  <c r="V185" i="14" s="1"/>
  <c r="V184" i="14" s="1"/>
  <c r="V183" i="14" s="1"/>
  <c r="V182" i="14" s="1"/>
  <c r="V169" i="14" s="1"/>
  <c r="V58" i="14" s="1"/>
  <c r="O186" i="14"/>
  <c r="O185" i="14" s="1"/>
  <c r="O184" i="14" s="1"/>
  <c r="O183" i="14" s="1"/>
  <c r="O182" i="14" s="1"/>
  <c r="O169" i="14" s="1"/>
  <c r="O58" i="14" s="1"/>
  <c r="Q188" i="14"/>
  <c r="Q186" i="14" s="1"/>
  <c r="Q185" i="14" s="1"/>
  <c r="Q184" i="14" s="1"/>
  <c r="Q183" i="14" s="1"/>
  <c r="Q182" i="14" s="1"/>
  <c r="Q169" i="14" s="1"/>
  <c r="Q58" i="14" s="1"/>
  <c r="O1155" i="14"/>
  <c r="O1154" i="14" s="1"/>
  <c r="O1133" i="14" s="1"/>
  <c r="O1121" i="14" s="1"/>
  <c r="Q1156" i="14"/>
  <c r="Q1155" i="14" s="1"/>
  <c r="Q1154" i="14" s="1"/>
  <c r="Q1133" i="14" s="1"/>
  <c r="T1155" i="14"/>
  <c r="T1154" i="14" s="1"/>
  <c r="T1133" i="14" s="1"/>
  <c r="T1122" i="14" s="1"/>
  <c r="V1156" i="14"/>
  <c r="V1155" i="14" s="1"/>
  <c r="V1154" i="14" s="1"/>
  <c r="V1133" i="14" s="1"/>
  <c r="H186" i="14"/>
  <c r="L188" i="14"/>
  <c r="L186" i="14" s="1"/>
  <c r="L185" i="14" s="1"/>
  <c r="L184" i="14" s="1"/>
  <c r="L183" i="14" s="1"/>
  <c r="L182" i="14" s="1"/>
  <c r="L169" i="14" s="1"/>
  <c r="H555" i="14"/>
  <c r="F208" i="17"/>
  <c r="F207" i="17" s="1"/>
  <c r="F203" i="17" s="1"/>
  <c r="H210" i="17"/>
  <c r="H208" i="17" s="1"/>
  <c r="H327" i="17" l="1"/>
  <c r="H319" i="17" s="1"/>
  <c r="O1122" i="14"/>
  <c r="M207" i="17"/>
  <c r="M203" i="17" s="1"/>
  <c r="H207" i="17"/>
  <c r="H203" i="17" s="1"/>
  <c r="R207" i="17"/>
  <c r="R203" i="17" s="1"/>
  <c r="K207" i="17"/>
  <c r="K203" i="17" s="1"/>
  <c r="T1121" i="14"/>
  <c r="V1122" i="14"/>
  <c r="V1121" i="14"/>
  <c r="Q1121" i="14"/>
  <c r="Q1122" i="14"/>
  <c r="H554" i="14"/>
  <c r="H185" i="14"/>
  <c r="E23" i="19"/>
  <c r="D23" i="19"/>
  <c r="C23" i="19"/>
  <c r="E18" i="19"/>
  <c r="D18" i="19"/>
  <c r="H184" i="14" l="1"/>
  <c r="H536" i="14"/>
  <c r="D80" i="17"/>
  <c r="F80" i="17" s="1"/>
  <c r="H80" i="17" s="1"/>
  <c r="D79" i="17"/>
  <c r="F79" i="17" s="1"/>
  <c r="H79" i="17" s="1"/>
  <c r="D82" i="17"/>
  <c r="F82" i="17" s="1"/>
  <c r="H82" i="17" s="1"/>
  <c r="F1141" i="14"/>
  <c r="H1141" i="14" s="1"/>
  <c r="F1140" i="14"/>
  <c r="H1140" i="14" s="1"/>
  <c r="F764" i="14"/>
  <c r="H764" i="14" s="1"/>
  <c r="F728" i="14"/>
  <c r="H728" i="14" s="1"/>
  <c r="I175" i="17"/>
  <c r="N175" i="17"/>
  <c r="I410" i="17"/>
  <c r="N410" i="17"/>
  <c r="D410" i="17"/>
  <c r="I42" i="17"/>
  <c r="N42" i="17"/>
  <c r="D42" i="17"/>
  <c r="I44" i="17"/>
  <c r="N44" i="17"/>
  <c r="D44" i="17"/>
  <c r="I215" i="17"/>
  <c r="N215" i="17"/>
  <c r="D215" i="17"/>
  <c r="I259" i="17"/>
  <c r="N259" i="17"/>
  <c r="D259" i="17"/>
  <c r="N239" i="17"/>
  <c r="N238" i="17" s="1"/>
  <c r="N237" i="17" s="1"/>
  <c r="I239" i="17"/>
  <c r="I238" i="17" s="1"/>
  <c r="I237" i="17" s="1"/>
  <c r="D239" i="17"/>
  <c r="D238" i="17" s="1"/>
  <c r="D237" i="17" s="1"/>
  <c r="H727" i="14" l="1"/>
  <c r="L728" i="14"/>
  <c r="L727" i="14" s="1"/>
  <c r="L724" i="14" s="1"/>
  <c r="L720" i="14" s="1"/>
  <c r="L704" i="14" s="1"/>
  <c r="L703" i="14" s="1"/>
  <c r="L1141" i="14"/>
  <c r="H763" i="14"/>
  <c r="L764" i="14"/>
  <c r="L763" i="14" s="1"/>
  <c r="L760" i="14" s="1"/>
  <c r="L1140" i="14"/>
  <c r="H183" i="14"/>
  <c r="H78" i="17"/>
  <c r="F78" i="17"/>
  <c r="H1139" i="14"/>
  <c r="D366" i="17"/>
  <c r="D359" i="17"/>
  <c r="N270" i="17"/>
  <c r="I270" i="17"/>
  <c r="D270" i="17"/>
  <c r="N268" i="17"/>
  <c r="I268" i="17"/>
  <c r="D268" i="17"/>
  <c r="I593" i="17"/>
  <c r="K593" i="17" s="1"/>
  <c r="N593" i="17"/>
  <c r="P593" i="17" s="1"/>
  <c r="P591" i="17" s="1"/>
  <c r="D593" i="17"/>
  <c r="F593" i="17" s="1"/>
  <c r="I465" i="17"/>
  <c r="N465" i="17"/>
  <c r="D465" i="17"/>
  <c r="I459" i="17"/>
  <c r="N459" i="17"/>
  <c r="D459" i="17"/>
  <c r="I457" i="17"/>
  <c r="N457" i="17"/>
  <c r="D457" i="17"/>
  <c r="I434" i="17"/>
  <c r="N434" i="17"/>
  <c r="D424" i="17"/>
  <c r="I196" i="17"/>
  <c r="K196" i="17" s="1"/>
  <c r="N196" i="17"/>
  <c r="P196" i="17" s="1"/>
  <c r="P195" i="17" s="1"/>
  <c r="P194" i="17" s="1"/>
  <c r="D196" i="17"/>
  <c r="F196" i="17" s="1"/>
  <c r="N192" i="17"/>
  <c r="P192" i="17" s="1"/>
  <c r="P191" i="17" s="1"/>
  <c r="P190" i="17" s="1"/>
  <c r="I192" i="17"/>
  <c r="K192" i="17" s="1"/>
  <c r="D192" i="17"/>
  <c r="I178" i="17"/>
  <c r="N178" i="17"/>
  <c r="D178" i="17"/>
  <c r="I109" i="17"/>
  <c r="N109" i="17"/>
  <c r="D109" i="17"/>
  <c r="I115" i="17"/>
  <c r="N115" i="17"/>
  <c r="D115" i="17"/>
  <c r="I423" i="17"/>
  <c r="N423" i="17"/>
  <c r="I68" i="17"/>
  <c r="K68" i="17" s="1"/>
  <c r="N68" i="17"/>
  <c r="P68" i="17" s="1"/>
  <c r="P67" i="17" s="1"/>
  <c r="P66" i="17" s="1"/>
  <c r="P51" i="17" s="1"/>
  <c r="P12" i="17" s="1"/>
  <c r="D68" i="17"/>
  <c r="F68" i="17" s="1"/>
  <c r="N177" i="17" l="1"/>
  <c r="P178" i="17"/>
  <c r="P177" i="17" s="1"/>
  <c r="P174" i="17" s="1"/>
  <c r="P173" i="17" s="1"/>
  <c r="K178" i="17"/>
  <c r="K177" i="17" s="1"/>
  <c r="K174" i="17" s="1"/>
  <c r="I177" i="17"/>
  <c r="R196" i="17"/>
  <c r="R195" i="17" s="1"/>
  <c r="R194" i="17" s="1"/>
  <c r="M593" i="17"/>
  <c r="M591" i="17" s="1"/>
  <c r="K591" i="17"/>
  <c r="M68" i="17"/>
  <c r="M67" i="17" s="1"/>
  <c r="M66" i="17" s="1"/>
  <c r="K67" i="17"/>
  <c r="K66" i="17" s="1"/>
  <c r="M196" i="17"/>
  <c r="M195" i="17" s="1"/>
  <c r="M194" i="17" s="1"/>
  <c r="K195" i="17"/>
  <c r="K194" i="17" s="1"/>
  <c r="R68" i="17"/>
  <c r="R67" i="17" s="1"/>
  <c r="R66" i="17" s="1"/>
  <c r="M192" i="17"/>
  <c r="M191" i="17" s="1"/>
  <c r="M190" i="17" s="1"/>
  <c r="K191" i="17"/>
  <c r="K190" i="17" s="1"/>
  <c r="R593" i="17"/>
  <c r="R591" i="17" s="1"/>
  <c r="L756" i="14"/>
  <c r="L738" i="14" s="1"/>
  <c r="L1139" i="14"/>
  <c r="H760" i="14"/>
  <c r="H1136" i="14"/>
  <c r="H182" i="14"/>
  <c r="H724" i="14"/>
  <c r="F67" i="17"/>
  <c r="F66" i="17" s="1"/>
  <c r="F51" i="17" s="1"/>
  <c r="F12" i="17" s="1"/>
  <c r="H68" i="17"/>
  <c r="H67" i="17" s="1"/>
  <c r="H66" i="17" s="1"/>
  <c r="F591" i="17"/>
  <c r="H593" i="17"/>
  <c r="H591" i="17" s="1"/>
  <c r="F195" i="17"/>
  <c r="F194" i="17" s="1"/>
  <c r="H196" i="17"/>
  <c r="H195" i="17" s="1"/>
  <c r="H194" i="17" s="1"/>
  <c r="D191" i="17"/>
  <c r="F192" i="17"/>
  <c r="D177" i="17"/>
  <c r="F178" i="17"/>
  <c r="I191" i="17"/>
  <c r="N191" i="17"/>
  <c r="D423" i="17"/>
  <c r="F424" i="17"/>
  <c r="N320" i="17"/>
  <c r="I320" i="17"/>
  <c r="N577" i="17"/>
  <c r="P577" i="17" s="1"/>
  <c r="P576" i="17" s="1"/>
  <c r="P546" i="17" s="1"/>
  <c r="I577" i="17"/>
  <c r="K577" i="17" s="1"/>
  <c r="D577" i="17"/>
  <c r="F577" i="17" s="1"/>
  <c r="N427" i="17"/>
  <c r="N407" i="17" s="1"/>
  <c r="M605" i="14"/>
  <c r="M592" i="14" s="1"/>
  <c r="R605" i="14"/>
  <c r="R592" i="14" s="1"/>
  <c r="I391" i="17"/>
  <c r="N391" i="17"/>
  <c r="M178" i="17" l="1"/>
  <c r="M177" i="17"/>
  <c r="M174" i="17" s="1"/>
  <c r="M173" i="17" s="1"/>
  <c r="L1136" i="14"/>
  <c r="L1135" i="14" s="1"/>
  <c r="L1134" i="14" s="1"/>
  <c r="L1133" i="14" s="1"/>
  <c r="K51" i="17"/>
  <c r="K12" i="17" s="1"/>
  <c r="R51" i="17"/>
  <c r="R12" i="17" s="1"/>
  <c r="M51" i="17"/>
  <c r="M12" i="17" s="1"/>
  <c r="H51" i="17"/>
  <c r="H12" i="17" s="1"/>
  <c r="K173" i="17"/>
  <c r="L737" i="14"/>
  <c r="L702" i="14" s="1"/>
  <c r="L694" i="14" s="1"/>
  <c r="R577" i="17"/>
  <c r="R576" i="17" s="1"/>
  <c r="R546" i="17" s="1"/>
  <c r="K576" i="17"/>
  <c r="K546" i="17" s="1"/>
  <c r="M577" i="17"/>
  <c r="M576" i="17" s="1"/>
  <c r="M546" i="17" s="1"/>
  <c r="R178" i="17"/>
  <c r="R192" i="17"/>
  <c r="R191" i="17" s="1"/>
  <c r="R190" i="17" s="1"/>
  <c r="H169" i="14"/>
  <c r="H1135" i="14"/>
  <c r="H720" i="14"/>
  <c r="H756" i="14"/>
  <c r="F177" i="17"/>
  <c r="F174" i="17" s="1"/>
  <c r="H178" i="17"/>
  <c r="F576" i="17"/>
  <c r="F546" i="17" s="1"/>
  <c r="H577" i="17"/>
  <c r="H576" i="17" s="1"/>
  <c r="H546" i="17" s="1"/>
  <c r="F423" i="17"/>
  <c r="F407" i="17" s="1"/>
  <c r="F406" i="17" s="1"/>
  <c r="F405" i="17" s="1"/>
  <c r="H424" i="17"/>
  <c r="H423" i="17" s="1"/>
  <c r="H407" i="17" s="1"/>
  <c r="F191" i="17"/>
  <c r="F190" i="17" s="1"/>
  <c r="H192" i="17"/>
  <c r="H191" i="17" s="1"/>
  <c r="H190" i="17" s="1"/>
  <c r="I427" i="17"/>
  <c r="I407" i="17" s="1"/>
  <c r="N533" i="17"/>
  <c r="I533" i="17"/>
  <c r="D533" i="17"/>
  <c r="N596" i="17"/>
  <c r="P596" i="17" s="1"/>
  <c r="P595" i="17" s="1"/>
  <c r="I596" i="17"/>
  <c r="K596" i="17" s="1"/>
  <c r="D596" i="17"/>
  <c r="F596" i="17" s="1"/>
  <c r="N598" i="17"/>
  <c r="P598" i="17" s="1"/>
  <c r="P597" i="17" s="1"/>
  <c r="P590" i="17" s="1"/>
  <c r="P545" i="17" s="1"/>
  <c r="P539" i="17" s="1"/>
  <c r="I598" i="17"/>
  <c r="K598" i="17" s="1"/>
  <c r="D598" i="17"/>
  <c r="F598" i="17" s="1"/>
  <c r="N396" i="17"/>
  <c r="P396" i="17" s="1"/>
  <c r="P395" i="17" s="1"/>
  <c r="P390" i="17" s="1"/>
  <c r="P389" i="17" s="1"/>
  <c r="I396" i="17"/>
  <c r="K396" i="17" s="1"/>
  <c r="D396" i="17"/>
  <c r="F396" i="17" s="1"/>
  <c r="N234" i="17"/>
  <c r="I234" i="17"/>
  <c r="K234" i="17" s="1"/>
  <c r="M234" i="17" s="1"/>
  <c r="D234" i="17"/>
  <c r="F234" i="17" s="1"/>
  <c r="H234" i="17" s="1"/>
  <c r="N364" i="17"/>
  <c r="P364" i="17" s="1"/>
  <c r="P363" i="17" s="1"/>
  <c r="P358" i="17" s="1"/>
  <c r="P357" i="17" s="1"/>
  <c r="P265" i="17" s="1"/>
  <c r="I364" i="17"/>
  <c r="K364" i="17" s="1"/>
  <c r="D364" i="17"/>
  <c r="F364" i="17" s="1"/>
  <c r="R234" i="17" l="1"/>
  <c r="P234" i="17"/>
  <c r="R177" i="17"/>
  <c r="R174" i="17" s="1"/>
  <c r="R173" i="17" s="1"/>
  <c r="H177" i="17"/>
  <c r="H174" i="17" s="1"/>
  <c r="H173" i="17" s="1"/>
  <c r="L1121" i="14"/>
  <c r="L1122" i="14"/>
  <c r="H406" i="17"/>
  <c r="H405" i="17" s="1"/>
  <c r="F173" i="17"/>
  <c r="R596" i="17"/>
  <c r="R595" i="17" s="1"/>
  <c r="K395" i="17"/>
  <c r="M396" i="17"/>
  <c r="M395" i="17" s="1"/>
  <c r="R598" i="17"/>
  <c r="R597" i="17" s="1"/>
  <c r="K597" i="17"/>
  <c r="M598" i="17"/>
  <c r="M597" i="17" s="1"/>
  <c r="R396" i="17"/>
  <c r="R395" i="17" s="1"/>
  <c r="M364" i="17"/>
  <c r="M363" i="17" s="1"/>
  <c r="K363" i="17"/>
  <c r="K595" i="17"/>
  <c r="M596" i="17"/>
  <c r="M595" i="17" s="1"/>
  <c r="R364" i="17"/>
  <c r="R363" i="17" s="1"/>
  <c r="H738" i="14"/>
  <c r="H737" i="14" s="1"/>
  <c r="H1134" i="14"/>
  <c r="H704" i="14"/>
  <c r="H703" i="14" s="1"/>
  <c r="F395" i="17"/>
  <c r="F390" i="17" s="1"/>
  <c r="F389" i="17" s="1"/>
  <c r="H396" i="17"/>
  <c r="H395" i="17" s="1"/>
  <c r="F597" i="17"/>
  <c r="H598" i="17"/>
  <c r="H597" i="17" s="1"/>
  <c r="F363" i="17"/>
  <c r="F358" i="17" s="1"/>
  <c r="F357" i="17" s="1"/>
  <c r="F265" i="17" s="1"/>
  <c r="H364" i="17"/>
  <c r="H363" i="17" s="1"/>
  <c r="F595" i="17"/>
  <c r="H596" i="17"/>
  <c r="H595" i="17" s="1"/>
  <c r="N480" i="17"/>
  <c r="I480" i="17"/>
  <c r="D480" i="17"/>
  <c r="N478" i="17"/>
  <c r="I478" i="17"/>
  <c r="D478" i="17"/>
  <c r="N395" i="17"/>
  <c r="N390" i="17" s="1"/>
  <c r="D310" i="17"/>
  <c r="D308" i="17"/>
  <c r="D306" i="17"/>
  <c r="D300" i="17"/>
  <c r="D296" i="17"/>
  <c r="D289" i="17"/>
  <c r="D287" i="17"/>
  <c r="N335" i="17"/>
  <c r="N334" i="17" s="1"/>
  <c r="N319" i="17" s="1"/>
  <c r="I335" i="17"/>
  <c r="I334" i="17" s="1"/>
  <c r="D335" i="17"/>
  <c r="D334" i="17" s="1"/>
  <c r="D327" i="17"/>
  <c r="N376" i="17"/>
  <c r="I376" i="17"/>
  <c r="D376" i="17"/>
  <c r="N374" i="17"/>
  <c r="I374" i="17"/>
  <c r="D374" i="17"/>
  <c r="D354" i="17"/>
  <c r="N188" i="17"/>
  <c r="I188" i="17"/>
  <c r="D188" i="17"/>
  <c r="N186" i="17"/>
  <c r="I186" i="17"/>
  <c r="D186" i="17"/>
  <c r="I235" i="17"/>
  <c r="K235" i="17" s="1"/>
  <c r="M235" i="17" s="1"/>
  <c r="N235" i="17"/>
  <c r="D235" i="17"/>
  <c r="F235" i="17" s="1"/>
  <c r="H235" i="17" s="1"/>
  <c r="N233" i="17"/>
  <c r="I233" i="17"/>
  <c r="K233" i="17" s="1"/>
  <c r="D233" i="17"/>
  <c r="F233" i="17" s="1"/>
  <c r="H233" i="17" s="1"/>
  <c r="N637" i="17"/>
  <c r="I637" i="17"/>
  <c r="D637" i="17"/>
  <c r="N635" i="17"/>
  <c r="I635" i="17"/>
  <c r="D635" i="17"/>
  <c r="D633" i="17"/>
  <c r="D631" i="17"/>
  <c r="D475" i="17"/>
  <c r="D487" i="17"/>
  <c r="N486" i="17"/>
  <c r="I486" i="17"/>
  <c r="N482" i="17"/>
  <c r="I482" i="17"/>
  <c r="D482" i="17"/>
  <c r="N576" i="17"/>
  <c r="I576" i="17"/>
  <c r="D576" i="17"/>
  <c r="N614" i="17"/>
  <c r="I614" i="17"/>
  <c r="D614" i="17"/>
  <c r="N612" i="17"/>
  <c r="I612" i="17"/>
  <c r="K612" i="17" s="1"/>
  <c r="M612" i="17" s="1"/>
  <c r="D612" i="17"/>
  <c r="F612" i="17" s="1"/>
  <c r="H612" i="17" s="1"/>
  <c r="N624" i="17"/>
  <c r="P624" i="17" s="1"/>
  <c r="P623" i="17" s="1"/>
  <c r="P622" i="17" s="1"/>
  <c r="I624" i="17"/>
  <c r="K624" i="17" s="1"/>
  <c r="D624" i="17"/>
  <c r="N617" i="17"/>
  <c r="P617" i="17" s="1"/>
  <c r="P616" i="17" s="1"/>
  <c r="I617" i="17"/>
  <c r="K617" i="17" s="1"/>
  <c r="D617" i="17"/>
  <c r="F617" i="17" s="1"/>
  <c r="N611" i="17"/>
  <c r="I611" i="17"/>
  <c r="K611" i="17" s="1"/>
  <c r="D611" i="17"/>
  <c r="F611" i="17" s="1"/>
  <c r="H611" i="17" s="1"/>
  <c r="N15" i="17"/>
  <c r="N17" i="17"/>
  <c r="N27" i="17"/>
  <c r="N38" i="17"/>
  <c r="N53" i="17"/>
  <c r="N56" i="17"/>
  <c r="N58" i="17"/>
  <c r="N60" i="17"/>
  <c r="N62" i="17"/>
  <c r="N67" i="17"/>
  <c r="N69" i="17"/>
  <c r="N71" i="17"/>
  <c r="N73" i="17"/>
  <c r="N78" i="17"/>
  <c r="N84" i="17"/>
  <c r="N86" i="17"/>
  <c r="N88" i="17"/>
  <c r="N90" i="17"/>
  <c r="N100" i="17"/>
  <c r="N107" i="17"/>
  <c r="N122" i="17"/>
  <c r="N126" i="17"/>
  <c r="N133" i="17"/>
  <c r="N135" i="17"/>
  <c r="N139" i="17"/>
  <c r="N146" i="17"/>
  <c r="N150" i="17"/>
  <c r="N152" i="17"/>
  <c r="N154" i="17"/>
  <c r="N156" i="17"/>
  <c r="N158" i="17"/>
  <c r="N160" i="17"/>
  <c r="N162" i="17"/>
  <c r="N164" i="17"/>
  <c r="N180" i="17"/>
  <c r="N182" i="17"/>
  <c r="N184" i="17"/>
  <c r="N190" i="17"/>
  <c r="N195" i="17"/>
  <c r="N194" i="17" s="1"/>
  <c r="N201" i="17"/>
  <c r="N200" i="17" s="1"/>
  <c r="N205" i="17"/>
  <c r="N204" i="17" s="1"/>
  <c r="N208" i="17"/>
  <c r="N207" i="17" s="1"/>
  <c r="N217" i="17"/>
  <c r="N221" i="17"/>
  <c r="N223" i="17"/>
  <c r="N225" i="17"/>
  <c r="N228" i="17"/>
  <c r="N227" i="17" s="1"/>
  <c r="N243" i="17"/>
  <c r="N242" i="17" s="1"/>
  <c r="N246" i="17"/>
  <c r="N248" i="17"/>
  <c r="N252" i="17"/>
  <c r="N251" i="17" s="1"/>
  <c r="N255" i="17"/>
  <c r="N254" i="17" s="1"/>
  <c r="N263" i="17"/>
  <c r="N277" i="17"/>
  <c r="N279" i="17"/>
  <c r="N281" i="17"/>
  <c r="N339" i="17"/>
  <c r="N341" i="17"/>
  <c r="N363" i="17"/>
  <c r="N370" i="17"/>
  <c r="N381" i="17"/>
  <c r="N383" i="17"/>
  <c r="N387" i="17"/>
  <c r="N386" i="17" s="1"/>
  <c r="N385" i="17" s="1"/>
  <c r="N438" i="17"/>
  <c r="N433" i="17" s="1"/>
  <c r="N445" i="17"/>
  <c r="N447" i="17"/>
  <c r="N468" i="17"/>
  <c r="N470" i="17"/>
  <c r="N475" i="17"/>
  <c r="N490" i="17"/>
  <c r="N492" i="17"/>
  <c r="N496" i="17"/>
  <c r="N495" i="17" s="1"/>
  <c r="N494" i="17" s="1"/>
  <c r="N500" i="17"/>
  <c r="N499" i="17" s="1"/>
  <c r="N498" i="17" s="1"/>
  <c r="N505" i="17"/>
  <c r="N507" i="17"/>
  <c r="N509" i="17"/>
  <c r="N511" i="17"/>
  <c r="N515" i="17"/>
  <c r="N517" i="17"/>
  <c r="N519" i="17"/>
  <c r="N521" i="17"/>
  <c r="N523" i="17"/>
  <c r="N526" i="17"/>
  <c r="N528" i="17"/>
  <c r="N530" i="17"/>
  <c r="N537" i="17"/>
  <c r="N536" i="17" s="1"/>
  <c r="N535" i="17" s="1"/>
  <c r="N542" i="17"/>
  <c r="N541" i="17" s="1"/>
  <c r="N540" i="17" s="1"/>
  <c r="N552" i="17"/>
  <c r="N554" i="17"/>
  <c r="N556" i="17"/>
  <c r="N558" i="17"/>
  <c r="N560" i="17"/>
  <c r="N562" i="17"/>
  <c r="N564" i="17"/>
  <c r="N566" i="17"/>
  <c r="N568" i="17"/>
  <c r="N571" i="17"/>
  <c r="N574" i="17"/>
  <c r="N578" i="17"/>
  <c r="N580" i="17"/>
  <c r="N584" i="17"/>
  <c r="N588" i="17"/>
  <c r="N591" i="17"/>
  <c r="N595" i="17"/>
  <c r="N597" i="17"/>
  <c r="N601" i="17"/>
  <c r="N599" i="17"/>
  <c r="N606" i="17"/>
  <c r="N608" i="17"/>
  <c r="N618" i="17"/>
  <c r="N625" i="17"/>
  <c r="N627" i="17"/>
  <c r="N629" i="17"/>
  <c r="N631" i="17"/>
  <c r="N633" i="17"/>
  <c r="I633" i="17"/>
  <c r="I631" i="17"/>
  <c r="I629" i="17"/>
  <c r="D629" i="17"/>
  <c r="I627" i="17"/>
  <c r="D627" i="17"/>
  <c r="I625" i="17"/>
  <c r="D625" i="17"/>
  <c r="I618" i="17"/>
  <c r="D618" i="17"/>
  <c r="I608" i="17"/>
  <c r="D608" i="17"/>
  <c r="I606" i="17"/>
  <c r="D606" i="17"/>
  <c r="I599" i="17"/>
  <c r="D599" i="17"/>
  <c r="I601" i="17"/>
  <c r="D601" i="17"/>
  <c r="I597" i="17"/>
  <c r="I595" i="17"/>
  <c r="D591" i="17"/>
  <c r="I588" i="17"/>
  <c r="D588" i="17"/>
  <c r="I584" i="17"/>
  <c r="D584" i="17"/>
  <c r="I580" i="17"/>
  <c r="D580" i="17"/>
  <c r="I578" i="17"/>
  <c r="D578" i="17"/>
  <c r="I574" i="17"/>
  <c r="D574" i="17"/>
  <c r="I571" i="17"/>
  <c r="D571" i="17"/>
  <c r="I568" i="17"/>
  <c r="D568" i="17"/>
  <c r="I566" i="17"/>
  <c r="D566" i="17"/>
  <c r="I564" i="17"/>
  <c r="D564" i="17"/>
  <c r="I562" i="17"/>
  <c r="D562" i="17"/>
  <c r="I560" i="17"/>
  <c r="D560" i="17"/>
  <c r="I558" i="17"/>
  <c r="D558" i="17"/>
  <c r="I556" i="17"/>
  <c r="D556" i="17"/>
  <c r="I554" i="17"/>
  <c r="D554" i="17"/>
  <c r="I552" i="17"/>
  <c r="D552" i="17"/>
  <c r="D547" i="17"/>
  <c r="I542" i="17"/>
  <c r="I541" i="17" s="1"/>
  <c r="I540" i="17" s="1"/>
  <c r="D542" i="17"/>
  <c r="D541" i="17" s="1"/>
  <c r="D540" i="17" s="1"/>
  <c r="I537" i="17"/>
  <c r="I536" i="17" s="1"/>
  <c r="I535" i="17" s="1"/>
  <c r="D537" i="17"/>
  <c r="D536" i="17" s="1"/>
  <c r="D535" i="17" s="1"/>
  <c r="I530" i="17"/>
  <c r="D530" i="17"/>
  <c r="I528" i="17"/>
  <c r="D528" i="17"/>
  <c r="I526" i="17"/>
  <c r="D526" i="17"/>
  <c r="I523" i="17"/>
  <c r="D523" i="17"/>
  <c r="I521" i="17"/>
  <c r="D521" i="17"/>
  <c r="I519" i="17"/>
  <c r="D519" i="17"/>
  <c r="I517" i="17"/>
  <c r="D517" i="17"/>
  <c r="I515" i="17"/>
  <c r="D515" i="17"/>
  <c r="I511" i="17"/>
  <c r="D511" i="17"/>
  <c r="I509" i="17"/>
  <c r="D509" i="17"/>
  <c r="I507" i="17"/>
  <c r="D507" i="17"/>
  <c r="I505" i="17"/>
  <c r="D505" i="17"/>
  <c r="I500" i="17"/>
  <c r="I499" i="17" s="1"/>
  <c r="I498" i="17" s="1"/>
  <c r="D500" i="17"/>
  <c r="D499" i="17" s="1"/>
  <c r="D498" i="17" s="1"/>
  <c r="I496" i="17"/>
  <c r="I495" i="17" s="1"/>
  <c r="I494" i="17" s="1"/>
  <c r="D496" i="17"/>
  <c r="D495" i="17" s="1"/>
  <c r="D494" i="17" s="1"/>
  <c r="I492" i="17"/>
  <c r="D492" i="17"/>
  <c r="I490" i="17"/>
  <c r="D490" i="17"/>
  <c r="I475" i="17"/>
  <c r="I470" i="17"/>
  <c r="D470" i="17"/>
  <c r="I468" i="17"/>
  <c r="D468" i="17"/>
  <c r="I447" i="17"/>
  <c r="D447" i="17"/>
  <c r="I445" i="17"/>
  <c r="D445" i="17"/>
  <c r="I438" i="17"/>
  <c r="I433" i="17" s="1"/>
  <c r="D438" i="17"/>
  <c r="D434" i="17"/>
  <c r="D407" i="17"/>
  <c r="D400" i="17"/>
  <c r="D399" i="17" s="1"/>
  <c r="I395" i="17"/>
  <c r="I390" i="17" s="1"/>
  <c r="D391" i="17"/>
  <c r="I387" i="17"/>
  <c r="I386" i="17" s="1"/>
  <c r="I385" i="17" s="1"/>
  <c r="D387" i="17"/>
  <c r="D386" i="17" s="1"/>
  <c r="D385" i="17" s="1"/>
  <c r="I383" i="17"/>
  <c r="D383" i="17"/>
  <c r="I381" i="17"/>
  <c r="D381" i="17"/>
  <c r="I370" i="17"/>
  <c r="D370" i="17"/>
  <c r="I341" i="17"/>
  <c r="D341" i="17"/>
  <c r="I339" i="17"/>
  <c r="D339" i="17"/>
  <c r="D324" i="17"/>
  <c r="I281" i="17"/>
  <c r="D281" i="17"/>
  <c r="I279" i="17"/>
  <c r="D279" i="17"/>
  <c r="I277" i="17"/>
  <c r="D277" i="17"/>
  <c r="I263" i="17"/>
  <c r="D263" i="17"/>
  <c r="I255" i="17"/>
  <c r="I254" i="17" s="1"/>
  <c r="D255" i="17"/>
  <c r="D254" i="17" s="1"/>
  <c r="I252" i="17"/>
  <c r="I251" i="17" s="1"/>
  <c r="D252" i="17"/>
  <c r="D251" i="17" s="1"/>
  <c r="I248" i="17"/>
  <c r="D248" i="17"/>
  <c r="I246" i="17"/>
  <c r="D246" i="17"/>
  <c r="I243" i="17"/>
  <c r="I242" i="17" s="1"/>
  <c r="D243" i="17"/>
  <c r="D242" i="17" s="1"/>
  <c r="I228" i="17"/>
  <c r="I227" i="17" s="1"/>
  <c r="D228" i="17"/>
  <c r="D227" i="17" s="1"/>
  <c r="I225" i="17"/>
  <c r="D225" i="17"/>
  <c r="I223" i="17"/>
  <c r="D223" i="17"/>
  <c r="I221" i="17"/>
  <c r="D221" i="17"/>
  <c r="I217" i="17"/>
  <c r="D217" i="17"/>
  <c r="I208" i="17"/>
  <c r="D208" i="17"/>
  <c r="I205" i="17"/>
  <c r="I204" i="17" s="1"/>
  <c r="D205" i="17"/>
  <c r="D204" i="17" s="1"/>
  <c r="I201" i="17"/>
  <c r="I200" i="17" s="1"/>
  <c r="D201" i="17"/>
  <c r="D200" i="17" s="1"/>
  <c r="I195" i="17"/>
  <c r="I194" i="17" s="1"/>
  <c r="D195" i="17"/>
  <c r="D194" i="17" s="1"/>
  <c r="I190" i="17"/>
  <c r="D190" i="17"/>
  <c r="I184" i="17"/>
  <c r="D184" i="17"/>
  <c r="I182" i="17"/>
  <c r="D182" i="17"/>
  <c r="I180" i="17"/>
  <c r="D180" i="17"/>
  <c r="D175" i="17"/>
  <c r="I164" i="17"/>
  <c r="D164" i="17"/>
  <c r="I162" i="17"/>
  <c r="D162" i="17"/>
  <c r="I160" i="17"/>
  <c r="D160" i="17"/>
  <c r="I158" i="17"/>
  <c r="D158" i="17"/>
  <c r="I156" i="17"/>
  <c r="D156" i="17"/>
  <c r="I154" i="17"/>
  <c r="D154" i="17"/>
  <c r="I152" i="17"/>
  <c r="D152" i="17"/>
  <c r="I150" i="17"/>
  <c r="D150" i="17"/>
  <c r="I146" i="17"/>
  <c r="D146" i="17"/>
  <c r="I139" i="17"/>
  <c r="D139" i="17"/>
  <c r="D138" i="17" s="1"/>
  <c r="D137" i="17" s="1"/>
  <c r="I135" i="17"/>
  <c r="D135" i="17"/>
  <c r="I133" i="17"/>
  <c r="D133" i="17"/>
  <c r="I126" i="17"/>
  <c r="D126" i="17"/>
  <c r="I122" i="17"/>
  <c r="D122" i="17"/>
  <c r="I107" i="17"/>
  <c r="D107" i="17"/>
  <c r="D104" i="17"/>
  <c r="I100" i="17"/>
  <c r="D100" i="17"/>
  <c r="I90" i="17"/>
  <c r="D90" i="17"/>
  <c r="I88" i="17"/>
  <c r="D88" i="17"/>
  <c r="I86" i="17"/>
  <c r="D86" i="17"/>
  <c r="I84" i="17"/>
  <c r="D84" i="17"/>
  <c r="I78" i="17"/>
  <c r="D78" i="17"/>
  <c r="I73" i="17"/>
  <c r="D73" i="17"/>
  <c r="I71" i="17"/>
  <c r="D71" i="17"/>
  <c r="I69" i="17"/>
  <c r="D69" i="17"/>
  <c r="I67" i="17"/>
  <c r="D67" i="17"/>
  <c r="I62" i="17"/>
  <c r="D62" i="17"/>
  <c r="I60" i="17"/>
  <c r="D60" i="17"/>
  <c r="I58" i="17"/>
  <c r="D58" i="17"/>
  <c r="I56" i="17"/>
  <c r="D56" i="17"/>
  <c r="I53" i="17"/>
  <c r="D53" i="17"/>
  <c r="I38" i="17"/>
  <c r="D38" i="17"/>
  <c r="I27" i="17"/>
  <c r="D27" i="17"/>
  <c r="I17" i="17"/>
  <c r="D17" i="17"/>
  <c r="I15" i="17"/>
  <c r="D15" i="17"/>
  <c r="P611" i="17" l="1"/>
  <c r="P610" i="17" s="1"/>
  <c r="P605" i="17" s="1"/>
  <c r="P642" i="17" s="1"/>
  <c r="P612" i="17"/>
  <c r="R612" i="17" s="1"/>
  <c r="P233" i="17"/>
  <c r="P232" i="17" s="1"/>
  <c r="P231" i="17" s="1"/>
  <c r="P230" i="17" s="1"/>
  <c r="P172" i="17" s="1"/>
  <c r="P603" i="17" s="1"/>
  <c r="R235" i="17"/>
  <c r="P235" i="17"/>
  <c r="N14" i="17"/>
  <c r="R590" i="17"/>
  <c r="R545" i="17" s="1"/>
  <c r="R539" i="17" s="1"/>
  <c r="I145" i="17"/>
  <c r="I144" i="17" s="1"/>
  <c r="I14" i="17"/>
  <c r="I207" i="17"/>
  <c r="N358" i="17"/>
  <c r="I444" i="17"/>
  <c r="N444" i="17"/>
  <c r="N145" i="17"/>
  <c r="N144" i="17" s="1"/>
  <c r="I99" i="17"/>
  <c r="I98" i="17" s="1"/>
  <c r="N52" i="17"/>
  <c r="I52" i="17"/>
  <c r="I474" i="17"/>
  <c r="N99" i="17"/>
  <c r="N98" i="17" s="1"/>
  <c r="K390" i="17"/>
  <c r="K389" i="17" s="1"/>
  <c r="M390" i="17"/>
  <c r="M389" i="17" s="1"/>
  <c r="R390" i="17"/>
  <c r="R389" i="17" s="1"/>
  <c r="H390" i="17"/>
  <c r="H389" i="17" s="1"/>
  <c r="N474" i="17"/>
  <c r="N473" i="17" s="1"/>
  <c r="R358" i="17"/>
  <c r="R357" i="17" s="1"/>
  <c r="M358" i="17"/>
  <c r="M357" i="17" s="1"/>
  <c r="K358" i="17"/>
  <c r="K357" i="17" s="1"/>
  <c r="H358" i="17"/>
  <c r="H357" i="17" s="1"/>
  <c r="K616" i="17"/>
  <c r="M617" i="17"/>
  <c r="M616" i="17" s="1"/>
  <c r="K590" i="17"/>
  <c r="K545" i="17" s="1"/>
  <c r="K539" i="17" s="1"/>
  <c r="M611" i="17"/>
  <c r="M610" i="17" s="1"/>
  <c r="K610" i="17"/>
  <c r="K605" i="17" s="1"/>
  <c r="F590" i="17"/>
  <c r="F545" i="17" s="1"/>
  <c r="F539" i="17" s="1"/>
  <c r="M233" i="17"/>
  <c r="M232" i="17" s="1"/>
  <c r="M231" i="17" s="1"/>
  <c r="M230" i="17" s="1"/>
  <c r="M172" i="17" s="1"/>
  <c r="K232" i="17"/>
  <c r="K231" i="17" s="1"/>
  <c r="K230" i="17" s="1"/>
  <c r="K172" i="17" s="1"/>
  <c r="K623" i="17"/>
  <c r="M624" i="17"/>
  <c r="M623" i="17" s="1"/>
  <c r="M622" i="17" s="1"/>
  <c r="M590" i="17"/>
  <c r="M545" i="17" s="1"/>
  <c r="M539" i="17" s="1"/>
  <c r="H610" i="17"/>
  <c r="H1133" i="14"/>
  <c r="H590" i="17"/>
  <c r="H545" i="17" s="1"/>
  <c r="H539" i="17" s="1"/>
  <c r="I338" i="17"/>
  <c r="H232" i="17"/>
  <c r="H231" i="17" s="1"/>
  <c r="H230" i="17" s="1"/>
  <c r="H172" i="17" s="1"/>
  <c r="F616" i="17"/>
  <c r="H617" i="17"/>
  <c r="H616" i="17" s="1"/>
  <c r="N338" i="17"/>
  <c r="F610" i="17"/>
  <c r="F605" i="17" s="1"/>
  <c r="D623" i="17"/>
  <c r="D622" i="17" s="1"/>
  <c r="F624" i="17"/>
  <c r="I623" i="17"/>
  <c r="I622" i="17" s="1"/>
  <c r="D486" i="17"/>
  <c r="D474" i="17" s="1"/>
  <c r="D473" i="17" s="1"/>
  <c r="F487" i="17"/>
  <c r="I616" i="17"/>
  <c r="N623" i="17"/>
  <c r="N622" i="17" s="1"/>
  <c r="N616" i="17"/>
  <c r="F232" i="17"/>
  <c r="F231" i="17" s="1"/>
  <c r="F230" i="17" s="1"/>
  <c r="F172" i="17" s="1"/>
  <c r="I464" i="17"/>
  <c r="I463" i="17" s="1"/>
  <c r="N464" i="17"/>
  <c r="N463" i="17" s="1"/>
  <c r="D295" i="17"/>
  <c r="D464" i="17"/>
  <c r="D463" i="17" s="1"/>
  <c r="D14" i="17"/>
  <c r="I473" i="17"/>
  <c r="N138" i="17"/>
  <c r="N137" i="17" s="1"/>
  <c r="D220" i="17"/>
  <c r="D219" i="17" s="1"/>
  <c r="D338" i="17"/>
  <c r="I138" i="17"/>
  <c r="I137" i="17" s="1"/>
  <c r="N174" i="17"/>
  <c r="N173" i="17" s="1"/>
  <c r="I174" i="17"/>
  <c r="I173" i="17" s="1"/>
  <c r="D232" i="17"/>
  <c r="D231" i="17" s="1"/>
  <c r="D230" i="17" s="1"/>
  <c r="D267" i="17"/>
  <c r="I319" i="17"/>
  <c r="D305" i="17"/>
  <c r="D174" i="17"/>
  <c r="D173" i="17" s="1"/>
  <c r="D276" i="17"/>
  <c r="D245" i="17"/>
  <c r="D241" i="17" s="1"/>
  <c r="N245" i="17"/>
  <c r="N241" i="17" s="1"/>
  <c r="I245" i="17"/>
  <c r="I241" i="17" s="1"/>
  <c r="I267" i="17"/>
  <c r="N267" i="17"/>
  <c r="D347" i="17"/>
  <c r="D320" i="17"/>
  <c r="D319" i="17" s="1"/>
  <c r="D380" i="17"/>
  <c r="D283" i="17"/>
  <c r="N276" i="17"/>
  <c r="I276" i="17"/>
  <c r="D433" i="17"/>
  <c r="D444" i="17"/>
  <c r="D489" i="17"/>
  <c r="D488" i="17" s="1"/>
  <c r="D525" i="17"/>
  <c r="I525" i="17"/>
  <c r="N525" i="17"/>
  <c r="D504" i="17"/>
  <c r="D503" i="17" s="1"/>
  <c r="I546" i="17"/>
  <c r="N546" i="17"/>
  <c r="D546" i="17"/>
  <c r="D583" i="17"/>
  <c r="D99" i="17"/>
  <c r="D98" i="17" s="1"/>
  <c r="N121" i="17"/>
  <c r="N120" i="17" s="1"/>
  <c r="I232" i="17"/>
  <c r="I231" i="17" s="1"/>
  <c r="I230" i="17" s="1"/>
  <c r="N232" i="17"/>
  <c r="N231" i="17" s="1"/>
  <c r="N230" i="17" s="1"/>
  <c r="N380" i="17"/>
  <c r="I610" i="17"/>
  <c r="N610" i="17"/>
  <c r="N605" i="17" s="1"/>
  <c r="D610" i="17"/>
  <c r="N583" i="17"/>
  <c r="N489" i="17"/>
  <c r="N488" i="17" s="1"/>
  <c r="I489" i="17"/>
  <c r="I488" i="17" s="1"/>
  <c r="N590" i="17"/>
  <c r="N514" i="17"/>
  <c r="N66" i="17"/>
  <c r="D132" i="17"/>
  <c r="D131" i="17" s="1"/>
  <c r="I363" i="17"/>
  <c r="I358" i="17" s="1"/>
  <c r="N504" i="17"/>
  <c r="N503" i="17" s="1"/>
  <c r="N250" i="17"/>
  <c r="N37" i="17"/>
  <c r="I514" i="17"/>
  <c r="N305" i="17"/>
  <c r="N220" i="17"/>
  <c r="N219" i="17" s="1"/>
  <c r="I121" i="17"/>
  <c r="I120" i="17" s="1"/>
  <c r="D207" i="17"/>
  <c r="D203" i="17" s="1"/>
  <c r="I220" i="17"/>
  <c r="I219" i="17" s="1"/>
  <c r="D595" i="17"/>
  <c r="I380" i="17"/>
  <c r="I66" i="17"/>
  <c r="D37" i="17"/>
  <c r="D121" i="17"/>
  <c r="D120" i="17" s="1"/>
  <c r="I203" i="17"/>
  <c r="N258" i="17"/>
  <c r="N257" i="17" s="1"/>
  <c r="N203" i="17"/>
  <c r="N132" i="17"/>
  <c r="N131" i="17" s="1"/>
  <c r="I37" i="17"/>
  <c r="I13" i="17" s="1"/>
  <c r="D258" i="17"/>
  <c r="D257" i="17" s="1"/>
  <c r="I258" i="17"/>
  <c r="I257" i="17" s="1"/>
  <c r="I583" i="17"/>
  <c r="D66" i="17"/>
  <c r="I132" i="17"/>
  <c r="I131" i="17" s="1"/>
  <c r="D145" i="17"/>
  <c r="D144" i="17" s="1"/>
  <c r="D250" i="17"/>
  <c r="I305" i="17"/>
  <c r="D514" i="17"/>
  <c r="D52" i="17"/>
  <c r="I250" i="17"/>
  <c r="D363" i="17"/>
  <c r="D358" i="17" s="1"/>
  <c r="D395" i="17"/>
  <c r="D390" i="17" s="1"/>
  <c r="D389" i="17" s="1"/>
  <c r="I504" i="17"/>
  <c r="I503" i="17" s="1"/>
  <c r="I591" i="17"/>
  <c r="I590" i="17" s="1"/>
  <c r="D597" i="17"/>
  <c r="D616" i="17"/>
  <c r="P643" i="17" l="1"/>
  <c r="R233" i="17"/>
  <c r="R232" i="17" s="1"/>
  <c r="R231" i="17" s="1"/>
  <c r="R230" i="17" s="1"/>
  <c r="R172" i="17" s="1"/>
  <c r="R611" i="17"/>
  <c r="R610" i="17" s="1"/>
  <c r="N266" i="17"/>
  <c r="I266" i="17"/>
  <c r="K622" i="17"/>
  <c r="K642" i="17" s="1"/>
  <c r="N51" i="17"/>
  <c r="I51" i="17"/>
  <c r="N13" i="17"/>
  <c r="H265" i="17"/>
  <c r="K265" i="17"/>
  <c r="K603" i="17" s="1"/>
  <c r="R265" i="17"/>
  <c r="M265" i="17"/>
  <c r="I605" i="17"/>
  <c r="I642" i="17" s="1"/>
  <c r="H605" i="17"/>
  <c r="M605" i="17"/>
  <c r="M642" i="17" s="1"/>
  <c r="R624" i="17"/>
  <c r="R623" i="17" s="1"/>
  <c r="R622" i="17" s="1"/>
  <c r="R617" i="17"/>
  <c r="R616" i="17" s="1"/>
  <c r="R605" i="17" s="1"/>
  <c r="H702" i="14"/>
  <c r="H1122" i="14"/>
  <c r="H1121" i="14"/>
  <c r="F486" i="17"/>
  <c r="F474" i="17" s="1"/>
  <c r="F473" i="17" s="1"/>
  <c r="F472" i="17" s="1"/>
  <c r="F603" i="17" s="1"/>
  <c r="H487" i="17"/>
  <c r="H486" i="17" s="1"/>
  <c r="F623" i="17"/>
  <c r="F622" i="17" s="1"/>
  <c r="F642" i="17" s="1"/>
  <c r="H624" i="17"/>
  <c r="H623" i="17" s="1"/>
  <c r="H622" i="17" s="1"/>
  <c r="D13" i="17"/>
  <c r="N357" i="17"/>
  <c r="D337" i="17"/>
  <c r="I236" i="17"/>
  <c r="D236" i="17"/>
  <c r="N236" i="17"/>
  <c r="D266" i="17"/>
  <c r="D357" i="17"/>
  <c r="I357" i="17"/>
  <c r="D513" i="17"/>
  <c r="D502" i="17" s="1"/>
  <c r="D406" i="17"/>
  <c r="D405" i="17" s="1"/>
  <c r="I513" i="17"/>
  <c r="I502" i="17" s="1"/>
  <c r="N513" i="17"/>
  <c r="N502" i="17" s="1"/>
  <c r="N472" i="17"/>
  <c r="I472" i="17"/>
  <c r="D472" i="17"/>
  <c r="I545" i="17"/>
  <c r="I539" i="17" s="1"/>
  <c r="D590" i="17"/>
  <c r="D545" i="17" s="1"/>
  <c r="D539" i="17" s="1"/>
  <c r="D605" i="17"/>
  <c r="D642" i="17" s="1"/>
  <c r="N545" i="17"/>
  <c r="N539" i="17" s="1"/>
  <c r="I337" i="17"/>
  <c r="N389" i="17"/>
  <c r="N337" i="17"/>
  <c r="N642" i="17"/>
  <c r="I406" i="17"/>
  <c r="I405" i="17" s="1"/>
  <c r="I97" i="17"/>
  <c r="D172" i="17"/>
  <c r="N406" i="17"/>
  <c r="N405" i="17" s="1"/>
  <c r="I389" i="17"/>
  <c r="D51" i="17"/>
  <c r="N172" i="17"/>
  <c r="N97" i="17"/>
  <c r="I172" i="17"/>
  <c r="D97" i="17"/>
  <c r="R603" i="17" l="1"/>
  <c r="K643" i="17"/>
  <c r="M603" i="17"/>
  <c r="R642" i="17"/>
  <c r="H642" i="17"/>
  <c r="H474" i="17"/>
  <c r="H473" i="17" s="1"/>
  <c r="H472" i="17" s="1"/>
  <c r="H603" i="17" s="1"/>
  <c r="H694" i="14"/>
  <c r="F643" i="17"/>
  <c r="N12" i="17"/>
  <c r="I12" i="17"/>
  <c r="D265" i="17"/>
  <c r="I265" i="17"/>
  <c r="N265" i="17"/>
  <c r="D12" i="17"/>
  <c r="R643" i="17" l="1"/>
  <c r="M643" i="17"/>
  <c r="H643" i="17"/>
  <c r="N603" i="17"/>
  <c r="I603" i="17"/>
  <c r="D603" i="17"/>
  <c r="M389" i="14"/>
  <c r="R389" i="14"/>
  <c r="D643" i="17" l="1"/>
  <c r="I643" i="17"/>
  <c r="N643" i="17"/>
  <c r="M406" i="14"/>
  <c r="R406" i="14"/>
  <c r="R405" i="14" s="1"/>
  <c r="F406" i="14"/>
  <c r="F126" i="14" l="1"/>
  <c r="H126" i="14" s="1"/>
  <c r="M244" i="14"/>
  <c r="R244" i="14"/>
  <c r="F244" i="14"/>
  <c r="R125" i="14"/>
  <c r="M125" i="14"/>
  <c r="M618" i="14"/>
  <c r="R618" i="14"/>
  <c r="M650" i="14"/>
  <c r="R650" i="14"/>
  <c r="F650" i="14"/>
  <c r="M727" i="14"/>
  <c r="R727" i="14"/>
  <c r="F727" i="14"/>
  <c r="M816" i="14"/>
  <c r="R816" i="14"/>
  <c r="F816" i="14"/>
  <c r="M818" i="14"/>
  <c r="R818" i="14"/>
  <c r="F818" i="14"/>
  <c r="R930" i="14"/>
  <c r="T930" i="14" s="1"/>
  <c r="M930" i="14"/>
  <c r="O930" i="14" s="1"/>
  <c r="F930" i="14"/>
  <c r="H930" i="14" s="1"/>
  <c r="O929" i="14" l="1"/>
  <c r="O928" i="14" s="1"/>
  <c r="O927" i="14" s="1"/>
  <c r="O919" i="14" s="1"/>
  <c r="O918" i="14" s="1"/>
  <c r="O911" i="14" s="1"/>
  <c r="O894" i="14" s="1"/>
  <c r="O1170" i="14" s="1"/>
  <c r="Q930" i="14"/>
  <c r="Q929" i="14" s="1"/>
  <c r="Q928" i="14" s="1"/>
  <c r="Q927" i="14" s="1"/>
  <c r="Q919" i="14" s="1"/>
  <c r="Q918" i="14" s="1"/>
  <c r="Q911" i="14" s="1"/>
  <c r="Q894" i="14" s="1"/>
  <c r="Q1170" i="14" s="1"/>
  <c r="M645" i="17" s="1"/>
  <c r="T929" i="14"/>
  <c r="T928" i="14" s="1"/>
  <c r="T927" i="14" s="1"/>
  <c r="T919" i="14" s="1"/>
  <c r="T918" i="14" s="1"/>
  <c r="T911" i="14" s="1"/>
  <c r="T894" i="14" s="1"/>
  <c r="T1170" i="14" s="1"/>
  <c r="V930" i="14"/>
  <c r="V929" i="14" s="1"/>
  <c r="V928" i="14" s="1"/>
  <c r="V927" i="14" s="1"/>
  <c r="V919" i="14" s="1"/>
  <c r="V918" i="14" s="1"/>
  <c r="V911" i="14" s="1"/>
  <c r="V894" i="14" s="1"/>
  <c r="V1170" i="14" s="1"/>
  <c r="R645" i="17" s="1"/>
  <c r="H929" i="14"/>
  <c r="L930" i="14"/>
  <c r="L929" i="14" s="1"/>
  <c r="L928" i="14" s="1"/>
  <c r="L927" i="14" s="1"/>
  <c r="L919" i="14" s="1"/>
  <c r="L918" i="14" s="1"/>
  <c r="L911" i="14" s="1"/>
  <c r="L894" i="14" s="1"/>
  <c r="L126" i="14"/>
  <c r="L125" i="14" s="1"/>
  <c r="L119" i="14" s="1"/>
  <c r="L118" i="14" s="1"/>
  <c r="L117" i="14" s="1"/>
  <c r="L108" i="14" s="1"/>
  <c r="L59" i="14" s="1"/>
  <c r="F125" i="14"/>
  <c r="H125" i="14"/>
  <c r="M1082" i="14"/>
  <c r="R1082" i="14"/>
  <c r="F1082" i="14"/>
  <c r="H119" i="14" l="1"/>
  <c r="H928" i="14"/>
  <c r="M1117" i="14"/>
  <c r="R1117" i="14"/>
  <c r="F1117" i="14"/>
  <c r="H927" i="14" l="1"/>
  <c r="H118" i="14"/>
  <c r="R96" i="14"/>
  <c r="M96" i="14"/>
  <c r="F96" i="14"/>
  <c r="R657" i="14"/>
  <c r="R656" i="14" s="1"/>
  <c r="R655" i="14" s="1"/>
  <c r="R654" i="14" s="1"/>
  <c r="M657" i="14"/>
  <c r="M656" i="14" s="1"/>
  <c r="M655" i="14" s="1"/>
  <c r="M654" i="14" s="1"/>
  <c r="F657" i="14"/>
  <c r="F656" i="14" s="1"/>
  <c r="F655" i="14" s="1"/>
  <c r="F654" i="14" s="1"/>
  <c r="F91" i="14"/>
  <c r="H117" i="14" l="1"/>
  <c r="H919" i="14"/>
  <c r="H918" i="14" l="1"/>
  <c r="H108" i="14"/>
  <c r="F349" i="14"/>
  <c r="F348" i="14" s="1"/>
  <c r="F344" i="14"/>
  <c r="H59" i="14" l="1"/>
  <c r="H911" i="14"/>
  <c r="F342" i="14"/>
  <c r="H344" i="14"/>
  <c r="M1074" i="14"/>
  <c r="R1074" i="14"/>
  <c r="F1074" i="14"/>
  <c r="H894" i="14" l="1"/>
  <c r="H342" i="14"/>
  <c r="L344" i="14"/>
  <c r="R1111" i="14"/>
  <c r="R1110" i="14" s="1"/>
  <c r="R1109" i="14" s="1"/>
  <c r="M1111" i="14"/>
  <c r="M1110" i="14" s="1"/>
  <c r="M1109" i="14" s="1"/>
  <c r="F1111" i="14"/>
  <c r="F1110" i="14" s="1"/>
  <c r="F1109" i="14" s="1"/>
  <c r="M1077" i="14"/>
  <c r="M1069" i="14" s="1"/>
  <c r="R1077" i="14"/>
  <c r="R1069" i="14" s="1"/>
  <c r="F1077" i="14"/>
  <c r="F1069" i="14" s="1"/>
  <c r="R830" i="14"/>
  <c r="M830" i="14"/>
  <c r="F830" i="14"/>
  <c r="R828" i="14"/>
  <c r="M828" i="14"/>
  <c r="F828" i="14"/>
  <c r="F835" i="14"/>
  <c r="M835" i="14"/>
  <c r="R835" i="14"/>
  <c r="M940" i="14"/>
  <c r="R940" i="14"/>
  <c r="F940" i="14"/>
  <c r="L342" i="14" l="1"/>
  <c r="H341" i="14"/>
  <c r="F827" i="14"/>
  <c r="R827" i="14"/>
  <c r="M827" i="14"/>
  <c r="M938" i="14"/>
  <c r="M935" i="14" s="1"/>
  <c r="R938" i="14"/>
  <c r="R935" i="14" s="1"/>
  <c r="F938" i="14"/>
  <c r="F935" i="14" s="1"/>
  <c r="F934" i="14" s="1"/>
  <c r="M845" i="14"/>
  <c r="R845" i="14"/>
  <c r="F845" i="14"/>
  <c r="R889" i="14"/>
  <c r="M889" i="14"/>
  <c r="F889" i="14"/>
  <c r="L341" i="14" l="1"/>
  <c r="L333" i="14" s="1"/>
  <c r="L332" i="14" s="1"/>
  <c r="L331" i="14" s="1"/>
  <c r="L296" i="14" s="1"/>
  <c r="M888" i="14"/>
  <c r="M887" i="14" s="1"/>
  <c r="M886" i="14" s="1"/>
  <c r="M885" i="14" s="1"/>
  <c r="M871" i="14" s="1"/>
  <c r="R888" i="14"/>
  <c r="R887" i="14" s="1"/>
  <c r="R886" i="14" s="1"/>
  <c r="R885" i="14" s="1"/>
  <c r="R871" i="14" s="1"/>
  <c r="H333" i="14"/>
  <c r="M934" i="14"/>
  <c r="R934" i="14"/>
  <c r="F888" i="14"/>
  <c r="F887" i="14" s="1"/>
  <c r="F886" i="14" s="1"/>
  <c r="F885" i="14" s="1"/>
  <c r="F871" i="14" s="1"/>
  <c r="M186" i="14"/>
  <c r="R186" i="14"/>
  <c r="F186" i="14"/>
  <c r="F312" i="14"/>
  <c r="R401" i="14"/>
  <c r="R400" i="14" s="1"/>
  <c r="R399" i="14" s="1"/>
  <c r="M401" i="14"/>
  <c r="M400" i="14" s="1"/>
  <c r="M399" i="14" s="1"/>
  <c r="F401" i="14"/>
  <c r="F400" i="14" s="1"/>
  <c r="F399" i="14" s="1"/>
  <c r="F305" i="14"/>
  <c r="R275" i="14"/>
  <c r="R274" i="14" s="1"/>
  <c r="R273" i="14" s="1"/>
  <c r="M275" i="14"/>
  <c r="M274" i="14" s="1"/>
  <c r="M273" i="14" s="1"/>
  <c r="F275" i="14"/>
  <c r="F274" i="14" s="1"/>
  <c r="F273" i="14" s="1"/>
  <c r="R112" i="14"/>
  <c r="R111" i="14" s="1"/>
  <c r="M112" i="14"/>
  <c r="M111" i="14" s="1"/>
  <c r="F112" i="14"/>
  <c r="F111" i="14" s="1"/>
  <c r="R55" i="14"/>
  <c r="M55" i="14"/>
  <c r="F55" i="14"/>
  <c r="L58" i="14" l="1"/>
  <c r="H332" i="14"/>
  <c r="M1103" i="14"/>
  <c r="R1103" i="14"/>
  <c r="F1103" i="14"/>
  <c r="M1105" i="14"/>
  <c r="R1105" i="14"/>
  <c r="F1105" i="14"/>
  <c r="M408" i="14"/>
  <c r="M405" i="14" s="1"/>
  <c r="F408" i="14"/>
  <c r="F405" i="14" s="1"/>
  <c r="R164" i="14"/>
  <c r="M164" i="14"/>
  <c r="F164" i="14"/>
  <c r="R162" i="14"/>
  <c r="M162" i="14"/>
  <c r="F162" i="14"/>
  <c r="M322" i="14"/>
  <c r="R322" i="14"/>
  <c r="F322" i="14"/>
  <c r="R320" i="14"/>
  <c r="M320" i="14"/>
  <c r="F320" i="14"/>
  <c r="L1170" i="14" l="1"/>
  <c r="H645" i="17" s="1"/>
  <c r="H331" i="14"/>
  <c r="M404" i="14"/>
  <c r="M403" i="14" s="1"/>
  <c r="R404" i="14"/>
  <c r="R403" i="14" s="1"/>
  <c r="F404" i="14"/>
  <c r="F403" i="14" s="1"/>
  <c r="R1168" i="14"/>
  <c r="R1167" i="14" s="1"/>
  <c r="R1166" i="14" s="1"/>
  <c r="M1168" i="14"/>
  <c r="M1167" i="14" s="1"/>
  <c r="M1166" i="14" s="1"/>
  <c r="F1168" i="14"/>
  <c r="F1167" i="14" s="1"/>
  <c r="F1166" i="14" s="1"/>
  <c r="R1164" i="14"/>
  <c r="R1163" i="14" s="1"/>
  <c r="R1162" i="14" s="1"/>
  <c r="M1164" i="14"/>
  <c r="M1163" i="14" s="1"/>
  <c r="M1162" i="14" s="1"/>
  <c r="F1164" i="14"/>
  <c r="F1163" i="14" s="1"/>
  <c r="F1162" i="14" s="1"/>
  <c r="R1157" i="14"/>
  <c r="M1157" i="14"/>
  <c r="F1157" i="14"/>
  <c r="R1155" i="14"/>
  <c r="M1155" i="14"/>
  <c r="F1155" i="14"/>
  <c r="R1150" i="14"/>
  <c r="R1149" i="14" s="1"/>
  <c r="R1148" i="14" s="1"/>
  <c r="M1150" i="14"/>
  <c r="M1149" i="14" s="1"/>
  <c r="M1148" i="14" s="1"/>
  <c r="F1150" i="14"/>
  <c r="F1149" i="14" s="1"/>
  <c r="F1148" i="14" s="1"/>
  <c r="R1145" i="14"/>
  <c r="R1144" i="14" s="1"/>
  <c r="R1143" i="14" s="1"/>
  <c r="M1145" i="14"/>
  <c r="M1144" i="14" s="1"/>
  <c r="M1143" i="14" s="1"/>
  <c r="F1145" i="14"/>
  <c r="F1144" i="14" s="1"/>
  <c r="F1143" i="14" s="1"/>
  <c r="R1139" i="14"/>
  <c r="R1136" i="14" s="1"/>
  <c r="M1139" i="14"/>
  <c r="F1139" i="14"/>
  <c r="F1136" i="14" s="1"/>
  <c r="F1135" i="14" s="1"/>
  <c r="F1134" i="14" s="1"/>
  <c r="R1131" i="14"/>
  <c r="M1131" i="14"/>
  <c r="F1131" i="14"/>
  <c r="R1127" i="14"/>
  <c r="M1127" i="14"/>
  <c r="F1127" i="14"/>
  <c r="R1116" i="14"/>
  <c r="R1115" i="14" s="1"/>
  <c r="R1114" i="14" s="1"/>
  <c r="R1113" i="14" s="1"/>
  <c r="M1116" i="14"/>
  <c r="M1115" i="14" s="1"/>
  <c r="M1114" i="14" s="1"/>
  <c r="M1113" i="14" s="1"/>
  <c r="F1116" i="14"/>
  <c r="F1115" i="14" s="1"/>
  <c r="F1114" i="14" s="1"/>
  <c r="F1113" i="14" s="1"/>
  <c r="R1099" i="14"/>
  <c r="M1099" i="14"/>
  <c r="F1099" i="14"/>
  <c r="R1097" i="14"/>
  <c r="M1097" i="14"/>
  <c r="F1097" i="14"/>
  <c r="R1081" i="14"/>
  <c r="R1068" i="14" s="1"/>
  <c r="M1081" i="14"/>
  <c r="F1081" i="14"/>
  <c r="F1068" i="14" s="1"/>
  <c r="F1067" i="14" s="1"/>
  <c r="R1065" i="14"/>
  <c r="R1064" i="14" s="1"/>
  <c r="R1063" i="14" s="1"/>
  <c r="R1062" i="14" s="1"/>
  <c r="M1065" i="14"/>
  <c r="M1064" i="14" s="1"/>
  <c r="M1063" i="14" s="1"/>
  <c r="M1062" i="14" s="1"/>
  <c r="F1065" i="14"/>
  <c r="F1064" i="14" s="1"/>
  <c r="F1063" i="14" s="1"/>
  <c r="F1062" i="14" s="1"/>
  <c r="R1058" i="14"/>
  <c r="R1057" i="14" s="1"/>
  <c r="R1056" i="14" s="1"/>
  <c r="R1055" i="14" s="1"/>
  <c r="R1054" i="14" s="1"/>
  <c r="R1053" i="14" s="1"/>
  <c r="M1058" i="14"/>
  <c r="M1057" i="14" s="1"/>
  <c r="M1056" i="14" s="1"/>
  <c r="M1055" i="14" s="1"/>
  <c r="M1054" i="14" s="1"/>
  <c r="M1053" i="14" s="1"/>
  <c r="F1058" i="14"/>
  <c r="F1057" i="14" s="1"/>
  <c r="F1056" i="14" s="1"/>
  <c r="F1055" i="14" s="1"/>
  <c r="F1054" i="14" s="1"/>
  <c r="F1053" i="14" s="1"/>
  <c r="R1051" i="14"/>
  <c r="R1050" i="14" s="1"/>
  <c r="R1049" i="14" s="1"/>
  <c r="R1048" i="14" s="1"/>
  <c r="R1047" i="14" s="1"/>
  <c r="M1051" i="14"/>
  <c r="M1050" i="14" s="1"/>
  <c r="M1049" i="14" s="1"/>
  <c r="M1048" i="14" s="1"/>
  <c r="M1047" i="14" s="1"/>
  <c r="F1051" i="14"/>
  <c r="F1050" i="14" s="1"/>
  <c r="F1049" i="14" s="1"/>
  <c r="F1048" i="14" s="1"/>
  <c r="F1047" i="14" s="1"/>
  <c r="R1045" i="14"/>
  <c r="R1044" i="14" s="1"/>
  <c r="R1043" i="14" s="1"/>
  <c r="R1042" i="14" s="1"/>
  <c r="R1036" i="14" s="1"/>
  <c r="M1045" i="14"/>
  <c r="M1044" i="14" s="1"/>
  <c r="M1043" i="14" s="1"/>
  <c r="M1042" i="14" s="1"/>
  <c r="M1036" i="14" s="1"/>
  <c r="F1045" i="14"/>
  <c r="F1044" i="14" s="1"/>
  <c r="F1043" i="14" s="1"/>
  <c r="F1042" i="14" s="1"/>
  <c r="F1036" i="14" s="1"/>
  <c r="R1034" i="14"/>
  <c r="R1033" i="14" s="1"/>
  <c r="R1032" i="14" s="1"/>
  <c r="M1034" i="14"/>
  <c r="M1033" i="14" s="1"/>
  <c r="M1032" i="14" s="1"/>
  <c r="R1023" i="14"/>
  <c r="R1022" i="14" s="1"/>
  <c r="R1021" i="14" s="1"/>
  <c r="R1020" i="14" s="1"/>
  <c r="R1019" i="14" s="1"/>
  <c r="R1018" i="14" s="1"/>
  <c r="M1023" i="14"/>
  <c r="M1022" i="14" s="1"/>
  <c r="M1021" i="14" s="1"/>
  <c r="M1020" i="14" s="1"/>
  <c r="M1019" i="14" s="1"/>
  <c r="M1018" i="14" s="1"/>
  <c r="F1023" i="14"/>
  <c r="F1022" i="14" s="1"/>
  <c r="F1021" i="14" s="1"/>
  <c r="F1020" i="14" s="1"/>
  <c r="F1019" i="14" s="1"/>
  <c r="F1018" i="14" s="1"/>
  <c r="R1014" i="14"/>
  <c r="M1014" i="14"/>
  <c r="F1014" i="14"/>
  <c r="R1012" i="14"/>
  <c r="M1012" i="14"/>
  <c r="F1012" i="14"/>
  <c r="R1010" i="14"/>
  <c r="M1010" i="14"/>
  <c r="F1010" i="14"/>
  <c r="R1008" i="14"/>
  <c r="M1008" i="14"/>
  <c r="F1008" i="14"/>
  <c r="R1001" i="14"/>
  <c r="R1000" i="14" s="1"/>
  <c r="M1001" i="14"/>
  <c r="M1000" i="14" s="1"/>
  <c r="F1001" i="14"/>
  <c r="F1000" i="14" s="1"/>
  <c r="R998" i="14"/>
  <c r="R997" i="14" s="1"/>
  <c r="M998" i="14"/>
  <c r="M997" i="14" s="1"/>
  <c r="F998" i="14"/>
  <c r="F997" i="14" s="1"/>
  <c r="R995" i="14"/>
  <c r="R992" i="14" s="1"/>
  <c r="M995" i="14"/>
  <c r="M992" i="14" s="1"/>
  <c r="F995" i="14"/>
  <c r="F992" i="14" s="1"/>
  <c r="R988" i="14"/>
  <c r="M988" i="14"/>
  <c r="F988" i="14"/>
  <c r="R984" i="14"/>
  <c r="M984" i="14"/>
  <c r="F984" i="14"/>
  <c r="R980" i="14"/>
  <c r="M980" i="14"/>
  <c r="F980" i="14"/>
  <c r="F977" i="14"/>
  <c r="R965" i="14"/>
  <c r="M965" i="14"/>
  <c r="F965" i="14"/>
  <c r="R963" i="14"/>
  <c r="M963" i="14"/>
  <c r="F963" i="14"/>
  <c r="R961" i="14"/>
  <c r="M961" i="14"/>
  <c r="F961" i="14"/>
  <c r="R959" i="14"/>
  <c r="M959" i="14"/>
  <c r="F959" i="14"/>
  <c r="R957" i="14"/>
  <c r="M957" i="14"/>
  <c r="F957" i="14"/>
  <c r="R953" i="14"/>
  <c r="M953" i="14"/>
  <c r="F953" i="14"/>
  <c r="R951" i="14"/>
  <c r="M951" i="14"/>
  <c r="F951" i="14"/>
  <c r="R929" i="14"/>
  <c r="R928" i="14" s="1"/>
  <c r="M929" i="14"/>
  <c r="M928" i="14" s="1"/>
  <c r="F929" i="14"/>
  <c r="F928" i="14" s="1"/>
  <c r="R922" i="14"/>
  <c r="M922" i="14"/>
  <c r="F922" i="14"/>
  <c r="F921" i="14" s="1"/>
  <c r="F920" i="14" s="1"/>
  <c r="R916" i="14"/>
  <c r="R915" i="14" s="1"/>
  <c r="R914" i="14" s="1"/>
  <c r="M916" i="14"/>
  <c r="M915" i="14" s="1"/>
  <c r="M914" i="14" s="1"/>
  <c r="F916" i="14"/>
  <c r="F915" i="14" s="1"/>
  <c r="F914" i="14" s="1"/>
  <c r="F913" i="14" s="1"/>
  <c r="F912" i="14" s="1"/>
  <c r="R907" i="14"/>
  <c r="R906" i="14" s="1"/>
  <c r="R905" i="14" s="1"/>
  <c r="R904" i="14" s="1"/>
  <c r="R903" i="14" s="1"/>
  <c r="R902" i="14" s="1"/>
  <c r="M907" i="14"/>
  <c r="M906" i="14" s="1"/>
  <c r="M905" i="14" s="1"/>
  <c r="M904" i="14" s="1"/>
  <c r="M903" i="14" s="1"/>
  <c r="M902" i="14" s="1"/>
  <c r="F907" i="14"/>
  <c r="F906" i="14" s="1"/>
  <c r="F905" i="14" s="1"/>
  <c r="F904" i="14" s="1"/>
  <c r="F903" i="14" s="1"/>
  <c r="F902" i="14" s="1"/>
  <c r="R900" i="14"/>
  <c r="R899" i="14" s="1"/>
  <c r="R898" i="14" s="1"/>
  <c r="R897" i="14" s="1"/>
  <c r="R896" i="14" s="1"/>
  <c r="R895" i="14" s="1"/>
  <c r="M900" i="14"/>
  <c r="M899" i="14" s="1"/>
  <c r="M898" i="14" s="1"/>
  <c r="M897" i="14" s="1"/>
  <c r="M896" i="14" s="1"/>
  <c r="M895" i="14" s="1"/>
  <c r="F900" i="14"/>
  <c r="F899" i="14" s="1"/>
  <c r="F898" i="14" s="1"/>
  <c r="F897" i="14" s="1"/>
  <c r="F896" i="14" s="1"/>
  <c r="F895" i="14" s="1"/>
  <c r="R869" i="14"/>
  <c r="R868" i="14" s="1"/>
  <c r="R867" i="14" s="1"/>
  <c r="R866" i="14" s="1"/>
  <c r="R865" i="14" s="1"/>
  <c r="M869" i="14"/>
  <c r="M868" i="14" s="1"/>
  <c r="M867" i="14" s="1"/>
  <c r="M866" i="14" s="1"/>
  <c r="M865" i="14" s="1"/>
  <c r="F869" i="14"/>
  <c r="F868" i="14" s="1"/>
  <c r="F867" i="14" s="1"/>
  <c r="F866" i="14" s="1"/>
  <c r="F865" i="14" s="1"/>
  <c r="R863" i="14"/>
  <c r="M863" i="14"/>
  <c r="F863" i="14"/>
  <c r="R861" i="14"/>
  <c r="M861" i="14"/>
  <c r="F861" i="14"/>
  <c r="R856" i="14"/>
  <c r="M856" i="14"/>
  <c r="F856" i="14"/>
  <c r="R853" i="14"/>
  <c r="M853" i="14"/>
  <c r="F853" i="14"/>
  <c r="R844" i="14"/>
  <c r="M844" i="14"/>
  <c r="F844" i="14"/>
  <c r="R840" i="14"/>
  <c r="M840" i="14"/>
  <c r="F841" i="14"/>
  <c r="F840" i="14" s="1"/>
  <c r="R825" i="14"/>
  <c r="M825" i="14"/>
  <c r="F825" i="14"/>
  <c r="R822" i="14"/>
  <c r="M822" i="14"/>
  <c r="F822" i="14"/>
  <c r="R812" i="14"/>
  <c r="M812" i="14"/>
  <c r="F812" i="14"/>
  <c r="R806" i="14"/>
  <c r="R805" i="14" s="1"/>
  <c r="R804" i="14" s="1"/>
  <c r="R803" i="14" s="1"/>
  <c r="R802" i="14" s="1"/>
  <c r="M806" i="14"/>
  <c r="M805" i="14" s="1"/>
  <c r="M804" i="14" s="1"/>
  <c r="M803" i="14" s="1"/>
  <c r="M802" i="14" s="1"/>
  <c r="F806" i="14"/>
  <c r="F805" i="14" s="1"/>
  <c r="F804" i="14" s="1"/>
  <c r="F803" i="14" s="1"/>
  <c r="F802" i="14" s="1"/>
  <c r="R795" i="14"/>
  <c r="M795" i="14"/>
  <c r="M794" i="14" s="1"/>
  <c r="F795" i="14"/>
  <c r="F794" i="14" s="1"/>
  <c r="F793" i="14" s="1"/>
  <c r="F784" i="14" s="1"/>
  <c r="F783" i="14" s="1"/>
  <c r="R771" i="14"/>
  <c r="M771" i="14"/>
  <c r="F771" i="14"/>
  <c r="R769" i="14"/>
  <c r="M769" i="14"/>
  <c r="F769" i="14"/>
  <c r="R767" i="14"/>
  <c r="M767" i="14"/>
  <c r="F767" i="14"/>
  <c r="R765" i="14"/>
  <c r="M765" i="14"/>
  <c r="F765" i="14"/>
  <c r="R763" i="14"/>
  <c r="M763" i="14"/>
  <c r="F763" i="14"/>
  <c r="R761" i="14"/>
  <c r="M761" i="14"/>
  <c r="F761" i="14"/>
  <c r="R758" i="14"/>
  <c r="R757" i="14" s="1"/>
  <c r="R725" i="14"/>
  <c r="M725" i="14"/>
  <c r="F725" i="14"/>
  <c r="R722" i="14"/>
  <c r="R721" i="14" s="1"/>
  <c r="M722" i="14"/>
  <c r="M721" i="14" s="1"/>
  <c r="F722" i="14"/>
  <c r="F721" i="14" s="1"/>
  <c r="R715" i="14"/>
  <c r="M715" i="14"/>
  <c r="F715" i="14"/>
  <c r="R709" i="14"/>
  <c r="M709" i="14"/>
  <c r="F709" i="14"/>
  <c r="R707" i="14"/>
  <c r="M707" i="14"/>
  <c r="F707" i="14"/>
  <c r="R700" i="14"/>
  <c r="R699" i="14" s="1"/>
  <c r="R698" i="14" s="1"/>
  <c r="R697" i="14" s="1"/>
  <c r="R696" i="14" s="1"/>
  <c r="R695" i="14" s="1"/>
  <c r="M700" i="14"/>
  <c r="M699" i="14" s="1"/>
  <c r="M698" i="14" s="1"/>
  <c r="M697" i="14" s="1"/>
  <c r="M696" i="14" s="1"/>
  <c r="M695" i="14" s="1"/>
  <c r="F700" i="14"/>
  <c r="F699" i="14" s="1"/>
  <c r="F698" i="14" s="1"/>
  <c r="F697" i="14" s="1"/>
  <c r="F696" i="14" s="1"/>
  <c r="F695" i="14" s="1"/>
  <c r="R691" i="14"/>
  <c r="R690" i="14" s="1"/>
  <c r="R689" i="14" s="1"/>
  <c r="R688" i="14" s="1"/>
  <c r="R687" i="14" s="1"/>
  <c r="R686" i="14" s="1"/>
  <c r="M691" i="14"/>
  <c r="M690" i="14" s="1"/>
  <c r="M689" i="14" s="1"/>
  <c r="M688" i="14" s="1"/>
  <c r="M687" i="14" s="1"/>
  <c r="M686" i="14" s="1"/>
  <c r="F691" i="14"/>
  <c r="F690" i="14" s="1"/>
  <c r="F689" i="14" s="1"/>
  <c r="F688" i="14" s="1"/>
  <c r="F687" i="14" s="1"/>
  <c r="F686" i="14" s="1"/>
  <c r="R684" i="14"/>
  <c r="R683" i="14" s="1"/>
  <c r="R682" i="14" s="1"/>
  <c r="R681" i="14" s="1"/>
  <c r="R680" i="14" s="1"/>
  <c r="R679" i="14" s="1"/>
  <c r="M684" i="14"/>
  <c r="M683" i="14" s="1"/>
  <c r="M682" i="14" s="1"/>
  <c r="M681" i="14" s="1"/>
  <c r="M680" i="14" s="1"/>
  <c r="M679" i="14" s="1"/>
  <c r="F684" i="14"/>
  <c r="F683" i="14" s="1"/>
  <c r="F682" i="14" s="1"/>
  <c r="F681" i="14" s="1"/>
  <c r="F680" i="14" s="1"/>
  <c r="F679" i="14" s="1"/>
  <c r="R677" i="14"/>
  <c r="R676" i="14" s="1"/>
  <c r="R675" i="14" s="1"/>
  <c r="R674" i="14" s="1"/>
  <c r="M677" i="14"/>
  <c r="M676" i="14" s="1"/>
  <c r="M675" i="14" s="1"/>
  <c r="M674" i="14" s="1"/>
  <c r="F677" i="14"/>
  <c r="F676" i="14" s="1"/>
  <c r="F675" i="14" s="1"/>
  <c r="F674" i="14" s="1"/>
  <c r="R672" i="14"/>
  <c r="R671" i="14" s="1"/>
  <c r="R670" i="14" s="1"/>
  <c r="M672" i="14"/>
  <c r="M671" i="14" s="1"/>
  <c r="M670" i="14" s="1"/>
  <c r="F672" i="14"/>
  <c r="F671" i="14" s="1"/>
  <c r="F670" i="14" s="1"/>
  <c r="R668" i="14"/>
  <c r="M668" i="14"/>
  <c r="F668" i="14"/>
  <c r="R666" i="14"/>
  <c r="M666" i="14"/>
  <c r="F666" i="14"/>
  <c r="R663" i="14"/>
  <c r="R662" i="14" s="1"/>
  <c r="M663" i="14"/>
  <c r="M662" i="14" s="1"/>
  <c r="F663" i="14"/>
  <c r="F662" i="14" s="1"/>
  <c r="R649" i="14"/>
  <c r="R648" i="14" s="1"/>
  <c r="R647" i="14" s="1"/>
  <c r="R646" i="14" s="1"/>
  <c r="M649" i="14"/>
  <c r="M648" i="14" s="1"/>
  <c r="M647" i="14" s="1"/>
  <c r="M646" i="14" s="1"/>
  <c r="F649" i="14"/>
  <c r="F648" i="14" s="1"/>
  <c r="F647" i="14" s="1"/>
  <c r="F646" i="14" s="1"/>
  <c r="R641" i="14"/>
  <c r="R640" i="14" s="1"/>
  <c r="R639" i="14" s="1"/>
  <c r="R638" i="14" s="1"/>
  <c r="R637" i="14" s="1"/>
  <c r="R636" i="14" s="1"/>
  <c r="M641" i="14"/>
  <c r="M640" i="14" s="1"/>
  <c r="M639" i="14" s="1"/>
  <c r="M638" i="14" s="1"/>
  <c r="M637" i="14" s="1"/>
  <c r="M636" i="14" s="1"/>
  <c r="F641" i="14"/>
  <c r="F640" i="14" s="1"/>
  <c r="F639" i="14" s="1"/>
  <c r="F638" i="14" s="1"/>
  <c r="F637" i="14" s="1"/>
  <c r="F636" i="14" s="1"/>
  <c r="R634" i="14"/>
  <c r="R633" i="14" s="1"/>
  <c r="R632" i="14" s="1"/>
  <c r="R631" i="14" s="1"/>
  <c r="R630" i="14" s="1"/>
  <c r="R629" i="14" s="1"/>
  <c r="M634" i="14"/>
  <c r="M633" i="14" s="1"/>
  <c r="M632" i="14" s="1"/>
  <c r="M631" i="14" s="1"/>
  <c r="M630" i="14" s="1"/>
  <c r="M629" i="14" s="1"/>
  <c r="F634" i="14"/>
  <c r="F633" i="14" s="1"/>
  <c r="F632" i="14" s="1"/>
  <c r="F631" i="14" s="1"/>
  <c r="F630" i="14" s="1"/>
  <c r="F629" i="14" s="1"/>
  <c r="R626" i="14"/>
  <c r="R625" i="14" s="1"/>
  <c r="R624" i="14" s="1"/>
  <c r="R623" i="14" s="1"/>
  <c r="R622" i="14" s="1"/>
  <c r="M626" i="14"/>
  <c r="M625" i="14" s="1"/>
  <c r="M624" i="14" s="1"/>
  <c r="M623" i="14" s="1"/>
  <c r="M622" i="14" s="1"/>
  <c r="F626" i="14"/>
  <c r="F625" i="14" s="1"/>
  <c r="F624" i="14" s="1"/>
  <c r="F623" i="14" s="1"/>
  <c r="F622" i="14" s="1"/>
  <c r="R617" i="14"/>
  <c r="R616" i="14" s="1"/>
  <c r="R615" i="14" s="1"/>
  <c r="R614" i="14" s="1"/>
  <c r="M617" i="14"/>
  <c r="M616" i="14" s="1"/>
  <c r="M615" i="14" s="1"/>
  <c r="M614" i="14" s="1"/>
  <c r="F618" i="14"/>
  <c r="F617" i="14" s="1"/>
  <c r="F616" i="14" s="1"/>
  <c r="F615" i="14" s="1"/>
  <c r="F614" i="14" s="1"/>
  <c r="F592" i="14"/>
  <c r="F591" i="14" s="1"/>
  <c r="F590" i="14" s="1"/>
  <c r="F589" i="14" s="1"/>
  <c r="F588" i="14" s="1"/>
  <c r="R591" i="14"/>
  <c r="R590" i="14" s="1"/>
  <c r="R589" i="14" s="1"/>
  <c r="R588" i="14" s="1"/>
  <c r="R586" i="14"/>
  <c r="R585" i="14" s="1"/>
  <c r="R584" i="14" s="1"/>
  <c r="M586" i="14"/>
  <c r="M585" i="14" s="1"/>
  <c r="M584" i="14" s="1"/>
  <c r="F586" i="14"/>
  <c r="F585" i="14" s="1"/>
  <c r="F584" i="14" s="1"/>
  <c r="R582" i="14"/>
  <c r="M582" i="14"/>
  <c r="F582" i="14"/>
  <c r="R580" i="14"/>
  <c r="M580" i="14"/>
  <c r="F580" i="14"/>
  <c r="R575" i="14"/>
  <c r="R574" i="14" s="1"/>
  <c r="R573" i="14" s="1"/>
  <c r="M575" i="14"/>
  <c r="M574" i="14" s="1"/>
  <c r="M573" i="14" s="1"/>
  <c r="F575" i="14"/>
  <c r="F574" i="14" s="1"/>
  <c r="F573" i="14" s="1"/>
  <c r="R571" i="14"/>
  <c r="M571" i="14"/>
  <c r="F571" i="14"/>
  <c r="R569" i="14"/>
  <c r="M569" i="14"/>
  <c r="F569" i="14"/>
  <c r="R564" i="14"/>
  <c r="R563" i="14" s="1"/>
  <c r="R562" i="14" s="1"/>
  <c r="R561" i="14" s="1"/>
  <c r="M564" i="14"/>
  <c r="M563" i="14" s="1"/>
  <c r="M562" i="14" s="1"/>
  <c r="M561" i="14" s="1"/>
  <c r="F564" i="14"/>
  <c r="F563" i="14" s="1"/>
  <c r="F562" i="14" s="1"/>
  <c r="F561" i="14" s="1"/>
  <c r="R558" i="14"/>
  <c r="R557" i="14" s="1"/>
  <c r="M558" i="14"/>
  <c r="M557" i="14" s="1"/>
  <c r="F558" i="14"/>
  <c r="F557" i="14" s="1"/>
  <c r="R552" i="14"/>
  <c r="R551" i="14" s="1"/>
  <c r="R550" i="14" s="1"/>
  <c r="M552" i="14"/>
  <c r="M551" i="14" s="1"/>
  <c r="M550" i="14" s="1"/>
  <c r="F552" i="14"/>
  <c r="F551" i="14" s="1"/>
  <c r="F550" i="14" s="1"/>
  <c r="R541" i="14"/>
  <c r="R540" i="14" s="1"/>
  <c r="R539" i="14" s="1"/>
  <c r="R538" i="14" s="1"/>
  <c r="R537" i="14" s="1"/>
  <c r="M541" i="14"/>
  <c r="M540" i="14" s="1"/>
  <c r="M539" i="14" s="1"/>
  <c r="M538" i="14" s="1"/>
  <c r="M537" i="14" s="1"/>
  <c r="F541" i="14"/>
  <c r="F540" i="14" s="1"/>
  <c r="F539" i="14" s="1"/>
  <c r="F538" i="14" s="1"/>
  <c r="F537" i="14" s="1"/>
  <c r="R534" i="14"/>
  <c r="R533" i="14" s="1"/>
  <c r="R532" i="14" s="1"/>
  <c r="R531" i="14" s="1"/>
  <c r="R530" i="14" s="1"/>
  <c r="R519" i="14" s="1"/>
  <c r="M534" i="14"/>
  <c r="M533" i="14" s="1"/>
  <c r="M532" i="14" s="1"/>
  <c r="M531" i="14" s="1"/>
  <c r="M530" i="14" s="1"/>
  <c r="M519" i="14" s="1"/>
  <c r="F534" i="14"/>
  <c r="F533" i="14" s="1"/>
  <c r="F532" i="14" s="1"/>
  <c r="F531" i="14" s="1"/>
  <c r="F530" i="14" s="1"/>
  <c r="F519" i="14" s="1"/>
  <c r="R517" i="14"/>
  <c r="R516" i="14" s="1"/>
  <c r="R515" i="14" s="1"/>
  <c r="R514" i="14" s="1"/>
  <c r="R513" i="14" s="1"/>
  <c r="M517" i="14"/>
  <c r="M516" i="14" s="1"/>
  <c r="M515" i="14" s="1"/>
  <c r="M514" i="14" s="1"/>
  <c r="M513" i="14" s="1"/>
  <c r="F517" i="14"/>
  <c r="F516" i="14" s="1"/>
  <c r="F515" i="14" s="1"/>
  <c r="F514" i="14" s="1"/>
  <c r="F513" i="14" s="1"/>
  <c r="R505" i="14"/>
  <c r="M505" i="14"/>
  <c r="F505" i="14"/>
  <c r="R503" i="14"/>
  <c r="M503" i="14"/>
  <c r="F503" i="14"/>
  <c r="R499" i="14"/>
  <c r="R498" i="14" s="1"/>
  <c r="R497" i="14" s="1"/>
  <c r="M499" i="14"/>
  <c r="M498" i="14" s="1"/>
  <c r="M497" i="14" s="1"/>
  <c r="F499" i="14"/>
  <c r="F498" i="14" s="1"/>
  <c r="F497" i="14" s="1"/>
  <c r="R494" i="14"/>
  <c r="R493" i="14" s="1"/>
  <c r="R492" i="14" s="1"/>
  <c r="R491" i="14" s="1"/>
  <c r="M494" i="14"/>
  <c r="M493" i="14" s="1"/>
  <c r="M492" i="14" s="1"/>
  <c r="M491" i="14" s="1"/>
  <c r="F494" i="14"/>
  <c r="F493" i="14" s="1"/>
  <c r="F492" i="14" s="1"/>
  <c r="F491" i="14" s="1"/>
  <c r="R489" i="14"/>
  <c r="R488" i="14" s="1"/>
  <c r="R487" i="14" s="1"/>
  <c r="R486" i="14" s="1"/>
  <c r="M489" i="14"/>
  <c r="M488" i="14" s="1"/>
  <c r="M487" i="14" s="1"/>
  <c r="M486" i="14" s="1"/>
  <c r="F489" i="14"/>
  <c r="F488" i="14" s="1"/>
  <c r="F487" i="14" s="1"/>
  <c r="F486" i="14" s="1"/>
  <c r="R453" i="14"/>
  <c r="R452" i="14" s="1"/>
  <c r="M453" i="14"/>
  <c r="M452" i="14" s="1"/>
  <c r="F453" i="14"/>
  <c r="F452" i="14" s="1"/>
  <c r="R450" i="14"/>
  <c r="M450" i="14"/>
  <c r="F450" i="14"/>
  <c r="R448" i="14"/>
  <c r="M448" i="14"/>
  <c r="F448" i="14"/>
  <c r="R441" i="14"/>
  <c r="R440" i="14" s="1"/>
  <c r="R439" i="14" s="1"/>
  <c r="R438" i="14" s="1"/>
  <c r="M441" i="14"/>
  <c r="M440" i="14" s="1"/>
  <c r="M439" i="14" s="1"/>
  <c r="M438" i="14" s="1"/>
  <c r="F441" i="14"/>
  <c r="F440" i="14" s="1"/>
  <c r="F439" i="14" s="1"/>
  <c r="F438" i="14" s="1"/>
  <c r="R434" i="14"/>
  <c r="M434" i="14"/>
  <c r="F434" i="14"/>
  <c r="F433" i="14" s="1"/>
  <c r="F432" i="14" s="1"/>
  <c r="R430" i="14"/>
  <c r="R429" i="14" s="1"/>
  <c r="R428" i="14" s="1"/>
  <c r="M430" i="14"/>
  <c r="M429" i="14" s="1"/>
  <c r="M428" i="14" s="1"/>
  <c r="F430" i="14"/>
  <c r="R397" i="14"/>
  <c r="R396" i="14" s="1"/>
  <c r="R395" i="14" s="1"/>
  <c r="M397" i="14"/>
  <c r="M396" i="14" s="1"/>
  <c r="M395" i="14" s="1"/>
  <c r="F397" i="14"/>
  <c r="F396" i="14" s="1"/>
  <c r="F395" i="14" s="1"/>
  <c r="R393" i="14"/>
  <c r="M393" i="14"/>
  <c r="F393" i="14"/>
  <c r="R391" i="14"/>
  <c r="M391" i="14"/>
  <c r="F391" i="14"/>
  <c r="F389" i="14"/>
  <c r="R386" i="14"/>
  <c r="M386" i="14"/>
  <c r="F386" i="14"/>
  <c r="R382" i="14"/>
  <c r="M382" i="14"/>
  <c r="F382" i="14"/>
  <c r="R375" i="14"/>
  <c r="M375" i="14"/>
  <c r="F375" i="14"/>
  <c r="R373" i="14"/>
  <c r="M373" i="14"/>
  <c r="F373" i="14"/>
  <c r="R367" i="14"/>
  <c r="M367" i="14"/>
  <c r="F367" i="14"/>
  <c r="R365" i="14"/>
  <c r="M365" i="14"/>
  <c r="F365" i="14"/>
  <c r="R362" i="14"/>
  <c r="M362" i="14"/>
  <c r="F362" i="14"/>
  <c r="R360" i="14"/>
  <c r="M360" i="14"/>
  <c r="F360" i="14"/>
  <c r="R355" i="14"/>
  <c r="R354" i="14" s="1"/>
  <c r="R353" i="14" s="1"/>
  <c r="R352" i="14" s="1"/>
  <c r="M355" i="14"/>
  <c r="M354" i="14" s="1"/>
  <c r="M353" i="14" s="1"/>
  <c r="M352" i="14" s="1"/>
  <c r="F355" i="14"/>
  <c r="F354" i="14" s="1"/>
  <c r="F353" i="14" s="1"/>
  <c r="F352" i="14" s="1"/>
  <c r="F341" i="14"/>
  <c r="F338" i="14"/>
  <c r="R329" i="14"/>
  <c r="M329" i="14"/>
  <c r="F329" i="14"/>
  <c r="R327" i="14"/>
  <c r="M327" i="14"/>
  <c r="F327" i="14"/>
  <c r="R316" i="14"/>
  <c r="M316" i="14"/>
  <c r="F316" i="14"/>
  <c r="M309" i="14"/>
  <c r="R309" i="14"/>
  <c r="R304" i="14" s="1"/>
  <c r="R301" i="14"/>
  <c r="R300" i="14" s="1"/>
  <c r="R299" i="14" s="1"/>
  <c r="M301" i="14"/>
  <c r="M300" i="14" s="1"/>
  <c r="F301" i="14"/>
  <c r="F300" i="14" s="1"/>
  <c r="R289" i="14"/>
  <c r="R288" i="14" s="1"/>
  <c r="R287" i="14" s="1"/>
  <c r="M289" i="14"/>
  <c r="M288" i="14" s="1"/>
  <c r="M287" i="14" s="1"/>
  <c r="F289" i="14"/>
  <c r="F288" i="14" s="1"/>
  <c r="F287" i="14" s="1"/>
  <c r="R281" i="14"/>
  <c r="R280" i="14" s="1"/>
  <c r="M281" i="14"/>
  <c r="M280" i="14" s="1"/>
  <c r="F281" i="14"/>
  <c r="F280" i="14" s="1"/>
  <c r="F279" i="14" s="1"/>
  <c r="F278" i="14" s="1"/>
  <c r="R263" i="14"/>
  <c r="M263" i="14"/>
  <c r="F270" i="14"/>
  <c r="F267" i="14"/>
  <c r="R261" i="14"/>
  <c r="R260" i="14" s="1"/>
  <c r="M261" i="14"/>
  <c r="M260" i="14" s="1"/>
  <c r="F261" i="14"/>
  <c r="F260" i="14" s="1"/>
  <c r="R253" i="14"/>
  <c r="R252" i="14" s="1"/>
  <c r="R251" i="14" s="1"/>
  <c r="R250" i="14" s="1"/>
  <c r="M253" i="14"/>
  <c r="M252" i="14" s="1"/>
  <c r="M251" i="14" s="1"/>
  <c r="M250" i="14" s="1"/>
  <c r="F253" i="14"/>
  <c r="F252" i="14" s="1"/>
  <c r="F251" i="14" s="1"/>
  <c r="F250" i="14" s="1"/>
  <c r="R248" i="14"/>
  <c r="R247" i="14" s="1"/>
  <c r="R246" i="14" s="1"/>
  <c r="M248" i="14"/>
  <c r="M247" i="14" s="1"/>
  <c r="M246" i="14" s="1"/>
  <c r="F248" i="14"/>
  <c r="F247" i="14" s="1"/>
  <c r="F246" i="14" s="1"/>
  <c r="R243" i="14"/>
  <c r="R242" i="14" s="1"/>
  <c r="M243" i="14"/>
  <c r="M242" i="14" s="1"/>
  <c r="F243" i="14"/>
  <c r="F242" i="14" s="1"/>
  <c r="R236" i="14"/>
  <c r="M236" i="14"/>
  <c r="F236" i="14"/>
  <c r="R234" i="14"/>
  <c r="M234" i="14"/>
  <c r="F234" i="14"/>
  <c r="R229" i="14"/>
  <c r="R228" i="14" s="1"/>
  <c r="M229" i="14"/>
  <c r="M228" i="14" s="1"/>
  <c r="F229" i="14"/>
  <c r="F228" i="14" s="1"/>
  <c r="R226" i="14"/>
  <c r="R225" i="14" s="1"/>
  <c r="M226" i="14"/>
  <c r="M225" i="14" s="1"/>
  <c r="F226" i="14"/>
  <c r="F225" i="14" s="1"/>
  <c r="R221" i="14"/>
  <c r="M221" i="14"/>
  <c r="F221" i="14"/>
  <c r="R219" i="14"/>
  <c r="M219" i="14"/>
  <c r="F219" i="14"/>
  <c r="R207" i="14"/>
  <c r="M207" i="14"/>
  <c r="F207" i="14"/>
  <c r="R205" i="14"/>
  <c r="M205" i="14"/>
  <c r="F205" i="14"/>
  <c r="R201" i="14"/>
  <c r="M201" i="14"/>
  <c r="F201" i="14"/>
  <c r="R193" i="14"/>
  <c r="R192" i="14" s="1"/>
  <c r="R191" i="14" s="1"/>
  <c r="M193" i="14"/>
  <c r="M192" i="14" s="1"/>
  <c r="M191" i="14" s="1"/>
  <c r="F193" i="14"/>
  <c r="F192" i="14" s="1"/>
  <c r="F191" i="14" s="1"/>
  <c r="R189" i="14"/>
  <c r="M189" i="14"/>
  <c r="F189" i="14"/>
  <c r="R178" i="14"/>
  <c r="R177" i="14" s="1"/>
  <c r="R176" i="14" s="1"/>
  <c r="M178" i="14"/>
  <c r="M177" i="14" s="1"/>
  <c r="M176" i="14" s="1"/>
  <c r="F178" i="14"/>
  <c r="F177" i="14" s="1"/>
  <c r="F176" i="14" s="1"/>
  <c r="R174" i="14"/>
  <c r="R173" i="14" s="1"/>
  <c r="R172" i="14" s="1"/>
  <c r="M174" i="14"/>
  <c r="M173" i="14" s="1"/>
  <c r="M172" i="14" s="1"/>
  <c r="F174" i="14"/>
  <c r="F173" i="14" s="1"/>
  <c r="F172" i="14" s="1"/>
  <c r="R160" i="14"/>
  <c r="M160" i="14"/>
  <c r="F160" i="14"/>
  <c r="R158" i="14"/>
  <c r="M158" i="14"/>
  <c r="F158" i="14"/>
  <c r="R155" i="14"/>
  <c r="M155" i="14"/>
  <c r="F155" i="14"/>
  <c r="R153" i="14"/>
  <c r="M153" i="14"/>
  <c r="F153" i="14"/>
  <c r="R151" i="14"/>
  <c r="M151" i="14"/>
  <c r="F151" i="14"/>
  <c r="R147" i="14"/>
  <c r="M147" i="14"/>
  <c r="F147" i="14"/>
  <c r="R145" i="14"/>
  <c r="M145" i="14"/>
  <c r="F145" i="14"/>
  <c r="R143" i="14"/>
  <c r="M143" i="14"/>
  <c r="F143" i="14"/>
  <c r="R141" i="14"/>
  <c r="M141" i="14"/>
  <c r="F141" i="14"/>
  <c r="R139" i="14"/>
  <c r="M139" i="14"/>
  <c r="F139" i="14"/>
  <c r="R134" i="14"/>
  <c r="R133" i="14" s="1"/>
  <c r="R132" i="14" s="1"/>
  <c r="M134" i="14"/>
  <c r="M133" i="14" s="1"/>
  <c r="M132" i="14" s="1"/>
  <c r="F134" i="14"/>
  <c r="F133" i="14" s="1"/>
  <c r="F132" i="14" s="1"/>
  <c r="R129" i="14"/>
  <c r="R128" i="14" s="1"/>
  <c r="R127" i="14" s="1"/>
  <c r="M129" i="14"/>
  <c r="M128" i="14" s="1"/>
  <c r="M127" i="14" s="1"/>
  <c r="F129" i="14"/>
  <c r="F128" i="14" s="1"/>
  <c r="F127" i="14" s="1"/>
  <c r="R123" i="14"/>
  <c r="M123" i="14"/>
  <c r="F123" i="14"/>
  <c r="R120" i="14"/>
  <c r="M120" i="14"/>
  <c r="F120" i="14"/>
  <c r="R115" i="14"/>
  <c r="R114" i="14" s="1"/>
  <c r="M115" i="14"/>
  <c r="M114" i="14" s="1"/>
  <c r="F115" i="14"/>
  <c r="F114" i="14" s="1"/>
  <c r="R106" i="14"/>
  <c r="R105" i="14" s="1"/>
  <c r="R104" i="14" s="1"/>
  <c r="M106" i="14"/>
  <c r="M105" i="14" s="1"/>
  <c r="M104" i="14" s="1"/>
  <c r="F106" i="14"/>
  <c r="F105" i="14" s="1"/>
  <c r="F104" i="14" s="1"/>
  <c r="R102" i="14"/>
  <c r="R101" i="14" s="1"/>
  <c r="R100" i="14" s="1"/>
  <c r="R99" i="14" s="1"/>
  <c r="R98" i="14" s="1"/>
  <c r="M102" i="14"/>
  <c r="M101" i="14" s="1"/>
  <c r="M100" i="14" s="1"/>
  <c r="M99" i="14" s="1"/>
  <c r="M98" i="14" s="1"/>
  <c r="F102" i="14"/>
  <c r="F101" i="14" s="1"/>
  <c r="F100" i="14" s="1"/>
  <c r="F99" i="14" s="1"/>
  <c r="F98" i="14" s="1"/>
  <c r="R94" i="14"/>
  <c r="M94" i="14"/>
  <c r="F94" i="14"/>
  <c r="R91" i="14"/>
  <c r="M91" i="14"/>
  <c r="R88" i="14"/>
  <c r="M88" i="14"/>
  <c r="F88" i="14"/>
  <c r="R86" i="14"/>
  <c r="M86" i="14"/>
  <c r="F86" i="14"/>
  <c r="R84" i="14"/>
  <c r="M84" i="14"/>
  <c r="F84" i="14"/>
  <c r="R82" i="14"/>
  <c r="M82" i="14"/>
  <c r="F82" i="14"/>
  <c r="F77" i="14"/>
  <c r="R72" i="14"/>
  <c r="M72" i="14"/>
  <c r="F72" i="14"/>
  <c r="R70" i="14"/>
  <c r="M70" i="14"/>
  <c r="F70" i="14"/>
  <c r="R62" i="14"/>
  <c r="R61" i="14" s="1"/>
  <c r="M62" i="14"/>
  <c r="M61" i="14" s="1"/>
  <c r="F62" i="14"/>
  <c r="F61" i="14" s="1"/>
  <c r="F60" i="14" s="1"/>
  <c r="R53" i="14"/>
  <c r="M53" i="14"/>
  <c r="F53" i="14"/>
  <c r="R48" i="14"/>
  <c r="R47" i="14" s="1"/>
  <c r="R46" i="14" s="1"/>
  <c r="M48" i="14"/>
  <c r="M47" i="14" s="1"/>
  <c r="M46" i="14" s="1"/>
  <c r="F48" i="14"/>
  <c r="F47" i="14" s="1"/>
  <c r="F46" i="14" s="1"/>
  <c r="R44" i="14"/>
  <c r="M44" i="14"/>
  <c r="F44" i="14"/>
  <c r="R42" i="14"/>
  <c r="M42" i="14"/>
  <c r="F42" i="14"/>
  <c r="R40" i="14"/>
  <c r="M40" i="14"/>
  <c r="F40" i="14"/>
  <c r="R36" i="14"/>
  <c r="M36" i="14"/>
  <c r="F36" i="14"/>
  <c r="R29" i="14"/>
  <c r="R28" i="14" s="1"/>
  <c r="R27" i="14" s="1"/>
  <c r="R26" i="14" s="1"/>
  <c r="M29" i="14"/>
  <c r="M28" i="14" s="1"/>
  <c r="M27" i="14" s="1"/>
  <c r="M26" i="14" s="1"/>
  <c r="F29" i="14"/>
  <c r="F28" i="14" s="1"/>
  <c r="F27" i="14" s="1"/>
  <c r="F26" i="14" s="1"/>
  <c r="R24" i="14"/>
  <c r="R23" i="14" s="1"/>
  <c r="R22" i="14" s="1"/>
  <c r="M24" i="14"/>
  <c r="M23" i="14" s="1"/>
  <c r="M22" i="14" s="1"/>
  <c r="F24" i="14"/>
  <c r="F23" i="14" s="1"/>
  <c r="F22" i="14" s="1"/>
  <c r="R20" i="14"/>
  <c r="M20" i="14"/>
  <c r="F20" i="14"/>
  <c r="R17" i="14"/>
  <c r="M17" i="14"/>
  <c r="F17" i="14"/>
  <c r="R15" i="14"/>
  <c r="M15" i="14"/>
  <c r="F15" i="14"/>
  <c r="R200" i="14" l="1"/>
  <c r="R216" i="14"/>
  <c r="M200" i="14"/>
  <c r="M216" i="14"/>
  <c r="M215" i="14" s="1"/>
  <c r="M214" i="14" s="1"/>
  <c r="M157" i="14"/>
  <c r="M279" i="14"/>
  <c r="M278" i="14" s="1"/>
  <c r="R279" i="14"/>
  <c r="R278" i="14" s="1"/>
  <c r="R157" i="14"/>
  <c r="R1027" i="14"/>
  <c r="R1026" i="14" s="1"/>
  <c r="R1025" i="14" s="1"/>
  <c r="M1027" i="14"/>
  <c r="M1026" i="14" s="1"/>
  <c r="M1025" i="14" s="1"/>
  <c r="R369" i="14"/>
  <c r="M1136" i="14"/>
  <c r="M1135" i="14" s="1"/>
  <c r="M1134" i="14" s="1"/>
  <c r="R1096" i="14"/>
  <c r="R1095" i="14" s="1"/>
  <c r="M369" i="14"/>
  <c r="R956" i="14"/>
  <c r="R955" i="14" s="1"/>
  <c r="M1096" i="14"/>
  <c r="M1095" i="14" s="1"/>
  <c r="M956" i="14"/>
  <c r="M955" i="14" s="1"/>
  <c r="M433" i="14"/>
  <c r="M432" i="14" s="1"/>
  <c r="M417" i="14" s="1"/>
  <c r="R433" i="14"/>
  <c r="R432" i="14" s="1"/>
  <c r="R417" i="14" s="1"/>
  <c r="M304" i="14"/>
  <c r="M1068" i="14"/>
  <c r="M1067" i="14" s="1"/>
  <c r="M1061" i="14" s="1"/>
  <c r="H296" i="14"/>
  <c r="R381" i="14"/>
  <c r="M381" i="14"/>
  <c r="R706" i="14"/>
  <c r="R705" i="14" s="1"/>
  <c r="R233" i="14"/>
  <c r="R232" i="14" s="1"/>
  <c r="R231" i="14" s="1"/>
  <c r="M706" i="14"/>
  <c r="M705" i="14" s="1"/>
  <c r="M233" i="14"/>
  <c r="M232" i="14" s="1"/>
  <c r="M231" i="14" s="1"/>
  <c r="F429" i="14"/>
  <c r="F428" i="14" s="1"/>
  <c r="F417" i="14" s="1"/>
  <c r="F416" i="14" s="1"/>
  <c r="M388" i="14"/>
  <c r="F388" i="14"/>
  <c r="R388" i="14"/>
  <c r="M119" i="14"/>
  <c r="M118" i="14" s="1"/>
  <c r="M117" i="14" s="1"/>
  <c r="M259" i="14"/>
  <c r="F119" i="14"/>
  <c r="F118" i="14" s="1"/>
  <c r="F117" i="14" s="1"/>
  <c r="F157" i="14"/>
  <c r="F369" i="14"/>
  <c r="R119" i="14"/>
  <c r="R118" i="14" s="1"/>
  <c r="R117" i="14" s="1"/>
  <c r="F381" i="14"/>
  <c r="R259" i="14"/>
  <c r="M359" i="14"/>
  <c r="R359" i="14"/>
  <c r="F665" i="14"/>
  <c r="F661" i="14" s="1"/>
  <c r="F660" i="14" s="1"/>
  <c r="F659" i="14" s="1"/>
  <c r="F645" i="14" s="1"/>
  <c r="F644" i="14" s="1"/>
  <c r="R665" i="14"/>
  <c r="R661" i="14" s="1"/>
  <c r="R660" i="14" s="1"/>
  <c r="R659" i="14" s="1"/>
  <c r="R645" i="14" s="1"/>
  <c r="R644" i="14" s="1"/>
  <c r="M665" i="14"/>
  <c r="M661" i="14" s="1"/>
  <c r="M660" i="14" s="1"/>
  <c r="M659" i="14" s="1"/>
  <c r="M645" i="14" s="1"/>
  <c r="M644" i="14" s="1"/>
  <c r="F706" i="14"/>
  <c r="F705" i="14" s="1"/>
  <c r="R950" i="14"/>
  <c r="R949" i="14" s="1"/>
  <c r="R794" i="14"/>
  <c r="R793" i="14" s="1"/>
  <c r="R784" i="14" s="1"/>
  <c r="R783" i="14" s="1"/>
  <c r="F950" i="14"/>
  <c r="F949" i="14" s="1"/>
  <c r="M913" i="14"/>
  <c r="M912" i="14" s="1"/>
  <c r="R913" i="14"/>
  <c r="R912" i="14" s="1"/>
  <c r="M921" i="14"/>
  <c r="M920" i="14" s="1"/>
  <c r="R921" i="14"/>
  <c r="R920" i="14" s="1"/>
  <c r="M950" i="14"/>
  <c r="M949" i="14" s="1"/>
  <c r="M76" i="14"/>
  <c r="M75" i="14" s="1"/>
  <c r="M74" i="14" s="1"/>
  <c r="R76" i="14"/>
  <c r="R75" i="14" s="1"/>
  <c r="R74" i="14" s="1"/>
  <c r="F76" i="14"/>
  <c r="F75" i="14" s="1"/>
  <c r="F74" i="14" s="1"/>
  <c r="F286" i="14"/>
  <c r="F277" i="14" s="1"/>
  <c r="M333" i="14"/>
  <c r="M332" i="14" s="1"/>
  <c r="M331" i="14" s="1"/>
  <c r="R927" i="14"/>
  <c r="M927" i="14"/>
  <c r="F927" i="14"/>
  <c r="F919" i="14" s="1"/>
  <c r="F918" i="14" s="1"/>
  <c r="F911" i="14" s="1"/>
  <c r="R110" i="14"/>
  <c r="R109" i="14" s="1"/>
  <c r="M110" i="14"/>
  <c r="M109" i="14" s="1"/>
  <c r="F110" i="14"/>
  <c r="F109" i="14" s="1"/>
  <c r="R60" i="14"/>
  <c r="M60" i="14"/>
  <c r="M52" i="14"/>
  <c r="M51" i="14" s="1"/>
  <c r="M50" i="14" s="1"/>
  <c r="R52" i="14"/>
  <c r="R51" i="14" s="1"/>
  <c r="R50" i="14" s="1"/>
  <c r="F52" i="14"/>
  <c r="F51" i="14" s="1"/>
  <c r="F50" i="14" s="1"/>
  <c r="F138" i="14"/>
  <c r="F263" i="14"/>
  <c r="F259" i="14" s="1"/>
  <c r="F258" i="14" s="1"/>
  <c r="F1096" i="14"/>
  <c r="F1095" i="14" s="1"/>
  <c r="M724" i="14"/>
  <c r="M720" i="14" s="1"/>
  <c r="R1154" i="14"/>
  <c r="F502" i="14"/>
  <c r="F501" i="14" s="1"/>
  <c r="F496" i="14" s="1"/>
  <c r="F485" i="14" s="1"/>
  <c r="F468" i="14" s="1"/>
  <c r="R69" i="14"/>
  <c r="R68" i="14" s="1"/>
  <c r="R67" i="14" s="1"/>
  <c r="M447" i="14"/>
  <c r="M446" i="14" s="1"/>
  <c r="M445" i="14" s="1"/>
  <c r="M444" i="14" s="1"/>
  <c r="M443" i="14" s="1"/>
  <c r="F556" i="14"/>
  <c r="F555" i="14" s="1"/>
  <c r="F554" i="14" s="1"/>
  <c r="M568" i="14"/>
  <c r="M567" i="14" s="1"/>
  <c r="M566" i="14" s="1"/>
  <c r="F579" i="14"/>
  <c r="F578" i="14" s="1"/>
  <c r="F577" i="14" s="1"/>
  <c r="M976" i="14"/>
  <c r="M975" i="14" s="1"/>
  <c r="F1154" i="14"/>
  <c r="F200" i="14"/>
  <c r="F199" i="14" s="1"/>
  <c r="F198" i="14" s="1"/>
  <c r="F197" i="14" s="1"/>
  <c r="M69" i="14"/>
  <c r="M68" i="14" s="1"/>
  <c r="M67" i="14" s="1"/>
  <c r="F185" i="14"/>
  <c r="F184" i="14" s="1"/>
  <c r="F183" i="14" s="1"/>
  <c r="F182" i="14" s="1"/>
  <c r="M14" i="14"/>
  <c r="M13" i="14" s="1"/>
  <c r="M12" i="14" s="1"/>
  <c r="M11" i="14" s="1"/>
  <c r="R224" i="14"/>
  <c r="R223" i="14" s="1"/>
  <c r="M286" i="14"/>
  <c r="R502" i="14"/>
  <c r="R501" i="14" s="1"/>
  <c r="R496" i="14" s="1"/>
  <c r="R485" i="14" s="1"/>
  <c r="R468" i="14" s="1"/>
  <c r="M821" i="14"/>
  <c r="M820" i="14" s="1"/>
  <c r="M1154" i="14"/>
  <c r="R241" i="14"/>
  <c r="R240" i="14" s="1"/>
  <c r="F364" i="14"/>
  <c r="M579" i="14"/>
  <c r="M578" i="14" s="1"/>
  <c r="M577" i="14" s="1"/>
  <c r="F821" i="14"/>
  <c r="F820" i="14" s="1"/>
  <c r="M852" i="14"/>
  <c r="M851" i="14" s="1"/>
  <c r="M850" i="14" s="1"/>
  <c r="F976" i="14"/>
  <c r="F975" i="14" s="1"/>
  <c r="R983" i="14"/>
  <c r="R982" i="14" s="1"/>
  <c r="R1135" i="14"/>
  <c r="R1134" i="14" s="1"/>
  <c r="F326" i="14"/>
  <c r="F359" i="14"/>
  <c r="R976" i="14"/>
  <c r="R975" i="14" s="1"/>
  <c r="F983" i="14"/>
  <c r="F982" i="14" s="1"/>
  <c r="M1126" i="14"/>
  <c r="M1125" i="14" s="1"/>
  <c r="M1124" i="14" s="1"/>
  <c r="M1123" i="14" s="1"/>
  <c r="R215" i="14"/>
  <c r="R214" i="14" s="1"/>
  <c r="F233" i="14"/>
  <c r="F232" i="14" s="1"/>
  <c r="F231" i="14" s="1"/>
  <c r="R14" i="14"/>
  <c r="R13" i="14" s="1"/>
  <c r="R12" i="14" s="1"/>
  <c r="R11" i="14" s="1"/>
  <c r="F14" i="14"/>
  <c r="F13" i="14" s="1"/>
  <c r="F12" i="14" s="1"/>
  <c r="F11" i="14" s="1"/>
  <c r="M549" i="14"/>
  <c r="M543" i="14" s="1"/>
  <c r="M793" i="14"/>
  <c r="M784" i="14" s="1"/>
  <c r="M783" i="14" s="1"/>
  <c r="F171" i="14"/>
  <c r="F170" i="14" s="1"/>
  <c r="R185" i="14"/>
  <c r="R184" i="14" s="1"/>
  <c r="R183" i="14" s="1"/>
  <c r="R182" i="14" s="1"/>
  <c r="F224" i="14"/>
  <c r="F223" i="14" s="1"/>
  <c r="M591" i="14"/>
  <c r="M590" i="14" s="1"/>
  <c r="M589" i="14" s="1"/>
  <c r="M588" i="14" s="1"/>
  <c r="F991" i="14"/>
  <c r="F990" i="14" s="1"/>
  <c r="M1142" i="14"/>
  <c r="R286" i="14"/>
  <c r="F299" i="14"/>
  <c r="R364" i="14"/>
  <c r="R447" i="14"/>
  <c r="R446" i="14" s="1"/>
  <c r="R445" i="14" s="1"/>
  <c r="R444" i="14" s="1"/>
  <c r="R443" i="14" s="1"/>
  <c r="F612" i="14"/>
  <c r="R839" i="14"/>
  <c r="R838" i="14" s="1"/>
  <c r="R860" i="14"/>
  <c r="R859" i="14" s="1"/>
  <c r="R858" i="14" s="1"/>
  <c r="R138" i="14"/>
  <c r="M138" i="14"/>
  <c r="F150" i="14"/>
  <c r="R852" i="14"/>
  <c r="R851" i="14" s="1"/>
  <c r="R850" i="14" s="1"/>
  <c r="F549" i="14"/>
  <c r="F543" i="14" s="1"/>
  <c r="M556" i="14"/>
  <c r="M555" i="14" s="1"/>
  <c r="M554" i="14" s="1"/>
  <c r="F35" i="14"/>
  <c r="F34" i="14" s="1"/>
  <c r="F33" i="14" s="1"/>
  <c r="M150" i="14"/>
  <c r="F69" i="14"/>
  <c r="F68" i="14" s="1"/>
  <c r="F67" i="14" s="1"/>
  <c r="R150" i="14"/>
  <c r="M224" i="14"/>
  <c r="M223" i="14" s="1"/>
  <c r="R35" i="14"/>
  <c r="R34" i="14" s="1"/>
  <c r="R33" i="14" s="1"/>
  <c r="R171" i="14"/>
  <c r="R170" i="14" s="1"/>
  <c r="F334" i="14"/>
  <c r="F333" i="14" s="1"/>
  <c r="M364" i="14"/>
  <c r="M502" i="14"/>
  <c r="M501" i="14" s="1"/>
  <c r="M496" i="14" s="1"/>
  <c r="M485" i="14" s="1"/>
  <c r="M468" i="14" s="1"/>
  <c r="R579" i="14"/>
  <c r="R578" i="14" s="1"/>
  <c r="R577" i="14" s="1"/>
  <c r="R549" i="14"/>
  <c r="R543" i="14" s="1"/>
  <c r="R556" i="14"/>
  <c r="R555" i="14" s="1"/>
  <c r="R554" i="14" s="1"/>
  <c r="F447" i="14"/>
  <c r="F446" i="14" s="1"/>
  <c r="F445" i="14" s="1"/>
  <c r="F444" i="14" s="1"/>
  <c r="F443" i="14" s="1"/>
  <c r="F724" i="14"/>
  <c r="F720" i="14" s="1"/>
  <c r="F839" i="14"/>
  <c r="F838" i="14" s="1"/>
  <c r="M839" i="14"/>
  <c r="M838" i="14" s="1"/>
  <c r="F852" i="14"/>
  <c r="F851" i="14" s="1"/>
  <c r="F850" i="14" s="1"/>
  <c r="R724" i="14"/>
  <c r="R720" i="14" s="1"/>
  <c r="F760" i="14"/>
  <c r="R760" i="14"/>
  <c r="R756" i="14" s="1"/>
  <c r="M983" i="14"/>
  <c r="M982" i="14" s="1"/>
  <c r="F956" i="14"/>
  <c r="F955" i="14" s="1"/>
  <c r="M1007" i="14"/>
  <c r="M1006" i="14" s="1"/>
  <c r="M1005" i="14" s="1"/>
  <c r="M1004" i="14" s="1"/>
  <c r="M1003" i="14" s="1"/>
  <c r="M171" i="14"/>
  <c r="M170" i="14" s="1"/>
  <c r="F309" i="14"/>
  <c r="F304" i="14" s="1"/>
  <c r="M35" i="14"/>
  <c r="M34" i="14" s="1"/>
  <c r="M33" i="14" s="1"/>
  <c r="F216" i="14"/>
  <c r="F215" i="14" s="1"/>
  <c r="F214" i="14" s="1"/>
  <c r="F241" i="14"/>
  <c r="F240" i="14" s="1"/>
  <c r="R326" i="14"/>
  <c r="R613" i="14"/>
  <c r="R612" i="14"/>
  <c r="M185" i="14"/>
  <c r="M184" i="14" s="1"/>
  <c r="M183" i="14" s="1"/>
  <c r="M182" i="14" s="1"/>
  <c r="M241" i="14"/>
  <c r="M240" i="14" s="1"/>
  <c r="M613" i="14"/>
  <c r="M612" i="14"/>
  <c r="R568" i="14"/>
  <c r="R567" i="14" s="1"/>
  <c r="R566" i="14" s="1"/>
  <c r="F613" i="14"/>
  <c r="F568" i="14"/>
  <c r="F567" i="14" s="1"/>
  <c r="F566" i="14" s="1"/>
  <c r="M760" i="14"/>
  <c r="F758" i="14"/>
  <c r="F757" i="14" s="1"/>
  <c r="M758" i="14"/>
  <c r="M757" i="14" s="1"/>
  <c r="F811" i="14"/>
  <c r="F810" i="14" s="1"/>
  <c r="R811" i="14"/>
  <c r="R810" i="14" s="1"/>
  <c r="M860" i="14"/>
  <c r="M859" i="14" s="1"/>
  <c r="M858" i="14" s="1"/>
  <c r="R821" i="14"/>
  <c r="R820" i="14" s="1"/>
  <c r="M811" i="14"/>
  <c r="M810" i="14" s="1"/>
  <c r="M991" i="14"/>
  <c r="M990" i="14" s="1"/>
  <c r="R1007" i="14"/>
  <c r="R1006" i="14" s="1"/>
  <c r="R1005" i="14" s="1"/>
  <c r="R1004" i="14" s="1"/>
  <c r="R1003" i="14" s="1"/>
  <c r="F1061" i="14"/>
  <c r="F1142" i="14"/>
  <c r="M1161" i="14"/>
  <c r="M1160" i="14" s="1"/>
  <c r="M1159" i="14" s="1"/>
  <c r="R1142" i="14"/>
  <c r="M326" i="14"/>
  <c r="M299" i="14"/>
  <c r="F860" i="14"/>
  <c r="F859" i="14" s="1"/>
  <c r="F858" i="14" s="1"/>
  <c r="F1007" i="14"/>
  <c r="F1006" i="14" s="1"/>
  <c r="F1005" i="14" s="1"/>
  <c r="F1004" i="14" s="1"/>
  <c r="F1003" i="14" s="1"/>
  <c r="R991" i="14"/>
  <c r="R990" i="14" s="1"/>
  <c r="F1034" i="14"/>
  <c r="F1033" i="14" s="1"/>
  <c r="F1032" i="14" s="1"/>
  <c r="F1027" i="14" s="1"/>
  <c r="F1026" i="14" s="1"/>
  <c r="R1126" i="14"/>
  <c r="R1125" i="14" s="1"/>
  <c r="R1124" i="14" s="1"/>
  <c r="R1123" i="14" s="1"/>
  <c r="F1126" i="14"/>
  <c r="F1125" i="14" s="1"/>
  <c r="F1124" i="14" s="1"/>
  <c r="F1123" i="14" s="1"/>
  <c r="F1161" i="14"/>
  <c r="F1160" i="14" s="1"/>
  <c r="F1159" i="14" s="1"/>
  <c r="R1161" i="14"/>
  <c r="R1160" i="14" s="1"/>
  <c r="R1159" i="14" s="1"/>
  <c r="R277" i="14" l="1"/>
  <c r="M277" i="14"/>
  <c r="R416" i="14"/>
  <c r="M416" i="14"/>
  <c r="M756" i="14"/>
  <c r="R199" i="14"/>
  <c r="R198" i="14" s="1"/>
  <c r="R197" i="14" s="1"/>
  <c r="R169" i="14" s="1"/>
  <c r="M199" i="14"/>
  <c r="M198" i="14" s="1"/>
  <c r="M197" i="14" s="1"/>
  <c r="M169" i="14" s="1"/>
  <c r="R738" i="14"/>
  <c r="R737" i="14" s="1"/>
  <c r="H58" i="14"/>
  <c r="R1067" i="14"/>
  <c r="R1061" i="14" s="1"/>
  <c r="M919" i="14"/>
  <c r="M918" i="14" s="1"/>
  <c r="M911" i="14" s="1"/>
  <c r="R919" i="14"/>
  <c r="R918" i="14" s="1"/>
  <c r="R911" i="14" s="1"/>
  <c r="R333" i="14"/>
  <c r="R332" i="14" s="1"/>
  <c r="R331" i="14" s="1"/>
  <c r="R1094" i="14"/>
  <c r="R1093" i="14" s="1"/>
  <c r="M1094" i="14"/>
  <c r="M1093" i="14" s="1"/>
  <c r="F1094" i="14"/>
  <c r="F1093" i="14" s="1"/>
  <c r="F1060" i="14" s="1"/>
  <c r="R933" i="14"/>
  <c r="R932" i="14" s="1"/>
  <c r="M933" i="14"/>
  <c r="M932" i="14" s="1"/>
  <c r="F933" i="14"/>
  <c r="F932" i="14" s="1"/>
  <c r="F332" i="14"/>
  <c r="F331" i="14" s="1"/>
  <c r="F358" i="14"/>
  <c r="F357" i="14" s="1"/>
  <c r="R258" i="14"/>
  <c r="R257" i="14" s="1"/>
  <c r="M258" i="14"/>
  <c r="M257" i="14" s="1"/>
  <c r="F257" i="14"/>
  <c r="R66" i="14"/>
  <c r="M32" i="14"/>
  <c r="R32" i="14"/>
  <c r="F32" i="14"/>
  <c r="F66" i="14"/>
  <c r="F560" i="14"/>
  <c r="F536" i="14" s="1"/>
  <c r="F1133" i="14"/>
  <c r="F1121" i="14" s="1"/>
  <c r="M137" i="14"/>
  <c r="M131" i="14" s="1"/>
  <c r="M108" i="14" s="1"/>
  <c r="R974" i="14"/>
  <c r="R973" i="14" s="1"/>
  <c r="R213" i="14"/>
  <c r="R849" i="14"/>
  <c r="R848" i="14" s="1"/>
  <c r="M809" i="14"/>
  <c r="M808" i="14" s="1"/>
  <c r="F974" i="14"/>
  <c r="F973" i="14" s="1"/>
  <c r="M1133" i="14"/>
  <c r="M1122" i="14" s="1"/>
  <c r="M849" i="14"/>
  <c r="M848" i="14" s="1"/>
  <c r="F303" i="14"/>
  <c r="F298" i="14" s="1"/>
  <c r="F297" i="14" s="1"/>
  <c r="M704" i="14"/>
  <c r="M703" i="14" s="1"/>
  <c r="F704" i="14"/>
  <c r="F703" i="14" s="1"/>
  <c r="F809" i="14"/>
  <c r="F808" i="14" s="1"/>
  <c r="M974" i="14"/>
  <c r="M973" i="14" s="1"/>
  <c r="R1133" i="14"/>
  <c r="R1122" i="14" s="1"/>
  <c r="M66" i="14"/>
  <c r="R137" i="14"/>
  <c r="R131" i="14" s="1"/>
  <c r="R108" i="14" s="1"/>
  <c r="M213" i="14"/>
  <c r="F213" i="14"/>
  <c r="R358" i="14"/>
  <c r="F849" i="14"/>
  <c r="F848" i="14" s="1"/>
  <c r="R560" i="14"/>
  <c r="R536" i="14" s="1"/>
  <c r="R303" i="14"/>
  <c r="R298" i="14" s="1"/>
  <c r="R297" i="14" s="1"/>
  <c r="F756" i="14"/>
  <c r="M358" i="14"/>
  <c r="F169" i="14"/>
  <c r="F1025" i="14"/>
  <c r="M738" i="14"/>
  <c r="M737" i="14" s="1"/>
  <c r="M560" i="14"/>
  <c r="M536" i="14" s="1"/>
  <c r="R704" i="14"/>
  <c r="R703" i="14" s="1"/>
  <c r="F137" i="14"/>
  <c r="F131" i="14" s="1"/>
  <c r="F108" i="14" s="1"/>
  <c r="R809" i="14"/>
  <c r="R808" i="14" s="1"/>
  <c r="M303" i="14"/>
  <c r="M298" i="14" s="1"/>
  <c r="M297" i="14" s="1"/>
  <c r="H1170" i="14" l="1"/>
  <c r="R1060" i="14"/>
  <c r="R1017" i="14" s="1"/>
  <c r="R702" i="14"/>
  <c r="M702" i="14"/>
  <c r="F738" i="14"/>
  <c r="F737" i="14" s="1"/>
  <c r="F702" i="14" s="1"/>
  <c r="M1060" i="14"/>
  <c r="M1017" i="14" s="1"/>
  <c r="F1122" i="14"/>
  <c r="R59" i="14"/>
  <c r="M357" i="14"/>
  <c r="M351" i="14" s="1"/>
  <c r="M296" i="14" s="1"/>
  <c r="R357" i="14"/>
  <c r="R351" i="14" s="1"/>
  <c r="R296" i="14" s="1"/>
  <c r="F351" i="14"/>
  <c r="F296" i="14" s="1"/>
  <c r="F212" i="14"/>
  <c r="M212" i="14"/>
  <c r="R212" i="14"/>
  <c r="M59" i="14"/>
  <c r="F931" i="14"/>
  <c r="F894" i="14" s="1"/>
  <c r="M1121" i="14"/>
  <c r="M931" i="14"/>
  <c r="M894" i="14" s="1"/>
  <c r="R931" i="14"/>
  <c r="R894" i="14" s="1"/>
  <c r="R1121" i="14"/>
  <c r="F59" i="14"/>
  <c r="F1017" i="14"/>
  <c r="M694" i="14" l="1"/>
  <c r="R694" i="14"/>
  <c r="F694" i="14"/>
  <c r="R58" i="14"/>
  <c r="M58" i="14"/>
  <c r="F58" i="14"/>
  <c r="R1170" i="14" l="1"/>
  <c r="M1170" i="14"/>
  <c r="F1170" i="14"/>
</calcChain>
</file>

<file path=xl/sharedStrings.xml><?xml version="1.0" encoding="utf-8"?>
<sst xmlns="http://schemas.openxmlformats.org/spreadsheetml/2006/main" count="6627" uniqueCount="904">
  <si>
    <t>9100000000</t>
  </si>
  <si>
    <t>Обеспечение деятельности органов местного самоуправления</t>
  </si>
  <si>
    <t>9100000030</t>
  </si>
  <si>
    <t>Председатель Контрольно-счетной палаты Соликамского городского округа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</si>
  <si>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</si>
  <si>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</si>
  <si>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9100000040</t>
  </si>
  <si>
    <t>200</t>
  </si>
  <si>
    <t>Закупка товаров, работ и услуг для обеспечения государственных (муниципальных) нужд</t>
  </si>
  <si>
    <t>9100000150</t>
  </si>
  <si>
    <t>Обеспечение представительской деятельности органов местного самоуправления</t>
  </si>
  <si>
    <t>9200000000</t>
  </si>
  <si>
    <t>Мероприятия, осуществляемые органами местного самоуправления в рамках непрограммных направлений расходов</t>
  </si>
  <si>
    <t>9200000070</t>
  </si>
  <si>
    <t>Опубликование муниципальных правовых актов, оплата услуг по размещению информации о деятельности органов местного самоуправления</t>
  </si>
  <si>
    <t>800</t>
  </si>
  <si>
    <t>Иные бюджетные ассигнования</t>
  </si>
  <si>
    <t>9100000060</t>
  </si>
  <si>
    <t>Депутаты, работающие на непостоянной основе</t>
  </si>
  <si>
    <t>9100020010</t>
  </si>
  <si>
    <t>Компенсации депутатам за время осуществления полномочий</t>
  </si>
  <si>
    <t>300</t>
  </si>
  <si>
    <t>Социальное обеспечение и иные выплаты населению</t>
  </si>
  <si>
    <t>9100000010</t>
  </si>
  <si>
    <t>0900000000</t>
  </si>
  <si>
    <t>Муниципальная программа "Социальная поддержка и охрана здоровья граждан в Соликамском городском округе"</t>
  </si>
  <si>
    <t>0920000000</t>
  </si>
  <si>
    <t>Подпрограмма "Укрепление общественного здоровья и социальная поддержка отдельных категорий граждан в Соликамском городском округе"</t>
  </si>
  <si>
    <t>0920200000</t>
  </si>
  <si>
    <t>Основное мероприятие "Муниципальная поддержка отдельных категорий граждан"</t>
  </si>
  <si>
    <t>092022С090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</si>
  <si>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</si>
  <si>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092022С190</t>
  </si>
  <si>
    <t>Обеспечение жилыми помещениями реабилитированных лиц, имеющих инвалидность или являющихся пенсионерами, и проживающих совместно членов их семей</t>
  </si>
  <si>
    <t>1000000000</t>
  </si>
  <si>
    <t>Муниципальная программа "Ресурсное обеспечение деятельности органов местного самоуправления Соликамского городского округа"</t>
  </si>
  <si>
    <t>1090000000</t>
  </si>
  <si>
    <t>Подпрограмма "Обеспечение реализации муниципальной программы "Ресурсное обеспечение деятельности органов местного самоуправления Соликамского городского округа"</t>
  </si>
  <si>
    <t>1090100000</t>
  </si>
  <si>
    <t>Основное мероприятие "Качественное исполнение функции главного распорядителя (главного администратора) бюджетных средств"</t>
  </si>
  <si>
    <t>1090100040</t>
  </si>
  <si>
    <t>Содержание аппарата</t>
  </si>
  <si>
    <t>1090100150</t>
  </si>
  <si>
    <t>109012T060</t>
  </si>
  <si>
    <t>109012П040</t>
  </si>
  <si>
    <t>Составление протоколов об административных правонарушениях</t>
  </si>
  <si>
    <t>109012П060</t>
  </si>
  <si>
    <t>Осуществление полномочий по созданию и организации деятельности административных комиссий</t>
  </si>
  <si>
    <t>109012С050</t>
  </si>
  <si>
    <t>109012С250</t>
  </si>
  <si>
    <t>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</si>
  <si>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1090151200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</si>
  <si>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</si>
  <si>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9200000090</t>
  </si>
  <si>
    <t>0300000000</t>
  </si>
  <si>
    <t>Муниципальная программа "Развитие комплексной безопасности на территории Соликамского городского округа, развитие АПК "Безопасный город""</t>
  </si>
  <si>
    <t>0310000000</t>
  </si>
  <si>
    <t>Подпрограмма "Общественная безопасность на территории Соликамского городского округа"</t>
  </si>
  <si>
    <t>0310500000</t>
  </si>
  <si>
    <t>Основное мероприятие "Обеспечение информационной безопасности в структурных подразделениях и отраслевых (функциональных) органах администрации Соликамского городского округа"</t>
  </si>
  <si>
    <t>0310501110</t>
  </si>
  <si>
    <t>Обеспечение технической защиты информации</t>
  </si>
  <si>
    <t>0800000000</t>
  </si>
  <si>
    <t>Муниципальная программа "Развитие общественного самоуправления в Соликамском городском округе"</t>
  </si>
  <si>
    <t>0810000000</t>
  </si>
  <si>
    <t>Подпрограмма "Поддержка и развитие общественных инициатив в Соликамском городском округе"</t>
  </si>
  <si>
    <t>0810100000</t>
  </si>
  <si>
    <t>Основное мероприятие "Развитие взаимодействия органов местного самоуправления с гражданским обществом "</t>
  </si>
  <si>
    <t>0810101310</t>
  </si>
  <si>
    <t>Развитие общественных инициатив, поддержка социально ориентированных некоммерческих организаций</t>
  </si>
  <si>
    <t>600</t>
  </si>
  <si>
    <t>Предоставление субсидий бюджетным, автономным учреждениям и иным некоммерческим организациям</t>
  </si>
  <si>
    <t>0840000000</t>
  </si>
  <si>
    <t>Подпрограмма "Укрепление гражданского единства и межнационального согласия в Соликамском городском округе"</t>
  </si>
  <si>
    <t>0840100000</t>
  </si>
  <si>
    <t>Основное мероприятие "Содействие формированию гармоничной межнациональной и межконфессиональной ситуации в Соликамском городском округе"</t>
  </si>
  <si>
    <t>1010000000</t>
  </si>
  <si>
    <t>Подпрограмма "Развитие муниципальной службы в Соликамском городском округе"</t>
  </si>
  <si>
    <t>1010100000</t>
  </si>
  <si>
    <t>Основное мероприятие "Развитие и совершенствование муниципальной службы в администрации Соликамского городского округа и ее отраслевых (функциональных) органах"</t>
  </si>
  <si>
    <t>1010101010</t>
  </si>
  <si>
    <t>Мероприятия по развитию управленческих кадров</t>
  </si>
  <si>
    <t>1090100070</t>
  </si>
  <si>
    <t>1090101020</t>
  </si>
  <si>
    <t>Предоставление услуг и мероприятия по хранению, комплектованию, использованию архивных документов</t>
  </si>
  <si>
    <t>1090120030</t>
  </si>
  <si>
    <t>Выплаты Почетным гражданам и поощрений к Почетной грамоте</t>
  </si>
  <si>
    <t>109012К080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</si>
  <si>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</si>
  <si>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1090159300</t>
  </si>
  <si>
    <t>Государственная регистрация актов гражданского состояния</t>
  </si>
  <si>
    <t>1090300000</t>
  </si>
  <si>
    <t>Основное мероприятие "Обеспечение выполнения функций органа местного самоуправления по соответствующему направлению деятельности"</t>
  </si>
  <si>
    <t>1090300130</t>
  </si>
  <si>
    <t>Обеспечение деятельности прочих учреждений</t>
  </si>
  <si>
    <t>1090300150</t>
  </si>
  <si>
    <t>1090301100</t>
  </si>
  <si>
    <t>Обеспечение качества предоставления услуг и выполнения функций</t>
  </si>
  <si>
    <t>92000SP040</t>
  </si>
  <si>
    <t>0320000000</t>
  </si>
  <si>
    <t>Подпрограмма "Развитие безопасности жизнедеятельности населения Соликамского городского округа"</t>
  </si>
  <si>
    <t>0320100000</t>
  </si>
  <si>
    <t>Основное мероприятие "Защита населения и территорий от чрезвычайных ситуаций, выполнение мероприятий по гражданской обороне"</t>
  </si>
  <si>
    <t>0320103110</t>
  </si>
  <si>
    <t>Мероприятия по гражданской обороне, предупреждению и ликвидации чрезвычайных ситуаций</t>
  </si>
  <si>
    <t>0390000000</t>
  </si>
  <si>
    <t>Подпрограмма "Обеспечение реализации муниципальной программы "Развитие комплексной безопасности на территории Соликамского городского округа, развитие АПК "Безопасный город""</t>
  </si>
  <si>
    <t>0390100000</t>
  </si>
  <si>
    <t>0390100080</t>
  </si>
  <si>
    <t>Обеспечение деятельности казенных учреждений</t>
  </si>
  <si>
    <t>0320200000</t>
  </si>
  <si>
    <t>Основное мероприятие "Создание эффективной системы пожарной безопасности "</t>
  </si>
  <si>
    <t>0320203210</t>
  </si>
  <si>
    <t>Выполнение мероприятий по обеспечению первичных мер пожарной безопасности</t>
  </si>
  <si>
    <t>0320205230</t>
  </si>
  <si>
    <t>Содержание источников противопожарного водоснабжения</t>
  </si>
  <si>
    <t>400</t>
  </si>
  <si>
    <t>Капитальные вложения в объекты государственной (муниципальной) собственности</t>
  </si>
  <si>
    <t>0310100000</t>
  </si>
  <si>
    <t>Основное мероприятие "Снижение количества преступлений, зарегистрированных в округе"</t>
  </si>
  <si>
    <t>0310103310</t>
  </si>
  <si>
    <t>Мероприятия по охране общественного порядка и профилактике правонарушений</t>
  </si>
  <si>
    <t>03101SП020</t>
  </si>
  <si>
    <t>031012У090</t>
  </si>
  <si>
    <t>Организация мероприятий при осуществлении деятельности по обращению с животными без владельцев</t>
  </si>
  <si>
    <t>031012У100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</si>
  <si>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</si>
  <si>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0400000000</t>
  </si>
  <si>
    <t>Муниципальная программа "Экономическое развитие Соликамского городского округа"</t>
  </si>
  <si>
    <t>0430000000</t>
  </si>
  <si>
    <t>Подпрограмма "Поддержка сельского хозяйства в Соликамском городском округе"</t>
  </si>
  <si>
    <t>0430100000</t>
  </si>
  <si>
    <t>Основное мероприятие "Обеспечения развития отраслей сельскохозяйственного производства"</t>
  </si>
  <si>
    <t>0430104310</t>
  </si>
  <si>
    <t>Развитие сельского хозяйства и регулирование рынков сельскохозяйственной продукции</t>
  </si>
  <si>
    <t>0430200000</t>
  </si>
  <si>
    <t>Основное мероприятие "Повышение эффективности использования земель сельскохозяйственного назначения"</t>
  </si>
  <si>
    <t>0430204320</t>
  </si>
  <si>
    <t>Создание условий для эффективного использования земель сельскохозяйственного назначения</t>
  </si>
  <si>
    <t>0500000000</t>
  </si>
  <si>
    <t>Муниципальная программа "Развитие инфраструктуры и комфортной среды Соликамского городского округа"</t>
  </si>
  <si>
    <t>0510000000</t>
  </si>
  <si>
    <t>0510100000</t>
  </si>
  <si>
    <t>Основное мероприятие "Формирование благоприятных и комфортных условий проживания граждан"</t>
  </si>
  <si>
    <t>05101SУ200</t>
  </si>
  <si>
    <t>0320204110</t>
  </si>
  <si>
    <t>Мероприятия по противопожарной защите лесов</t>
  </si>
  <si>
    <t>0340000000</t>
  </si>
  <si>
    <t>Подпрограмма "Охрана окружающей среды Соликамского городского округа"</t>
  </si>
  <si>
    <t>0340100000</t>
  </si>
  <si>
    <t>Основное мероприятие "Повышение экологической безопасности"</t>
  </si>
  <si>
    <t>0340104120</t>
  </si>
  <si>
    <t>Охрана, использование и воспроизводство городских лесов</t>
  </si>
  <si>
    <t>0590000000</t>
  </si>
  <si>
    <t>Подпрограмма "Обеспечение реализации муниципальной программы "Развитие инфраструктуры и комфортной среды Соликамского городского округа"</t>
  </si>
  <si>
    <t>0590200000</t>
  </si>
  <si>
    <t>0590205520</t>
  </si>
  <si>
    <t>Организация перевозок пассажиров автомобильным транспортом на территории Соликамского городского округа</t>
  </si>
  <si>
    <t>0530000000</t>
  </si>
  <si>
    <t>Подпрограмма "Развитие и содержание дорог Соликамского городского округа"</t>
  </si>
  <si>
    <t>0530100000</t>
  </si>
  <si>
    <t>Основное мероприятие "Содержание автодорог и искусственных сооружений на них в соответствии с необходимыми требованиями"</t>
  </si>
  <si>
    <t>0530104510</t>
  </si>
  <si>
    <t>Содержание автомобильных дорог и элементов благоустройства</t>
  </si>
  <si>
    <t>0530200000</t>
  </si>
  <si>
    <t>05302ST040</t>
  </si>
  <si>
    <t>0200000000</t>
  </si>
  <si>
    <t>Муниципальная программа "Развитие сферы культуры, туризма и молодежной политики Соликамского городского округа"</t>
  </si>
  <si>
    <t>0220000000</t>
  </si>
  <si>
    <t>Подпрограмма "Развитие сферы туризма в Соликамском городском округе"</t>
  </si>
  <si>
    <t>0220100000</t>
  </si>
  <si>
    <t>0220108500</t>
  </si>
  <si>
    <t>0410000000</t>
  </si>
  <si>
    <t>Подпрограмма "Развитие малого и среднего предпринимательства в Соликамском городском округе"</t>
  </si>
  <si>
    <t>0410100000</t>
  </si>
  <si>
    <t>Развитие торговли и потребительского рынка</t>
  </si>
  <si>
    <t>0510200000</t>
  </si>
  <si>
    <t>Основное мероприятие "Улучшение внешнего облика Соликамского городского округа и условий проживания граждан"</t>
  </si>
  <si>
    <t>05102SP250</t>
  </si>
  <si>
    <t>0540000000</t>
  </si>
  <si>
    <t>Подпрограмма "Поддержка технического состояния и развитие жилищного фонда Соликамского городского округа"</t>
  </si>
  <si>
    <t>0540100000</t>
  </si>
  <si>
    <t>Основное мероприятие "Обеспечение комфортного и безопасного жилья"</t>
  </si>
  <si>
    <t>0540105110</t>
  </si>
  <si>
    <t>Поддержание жилищного фонда в нормативном состоянии, в том числе обеспечение безопасных условий проживания граждан</t>
  </si>
  <si>
    <t>0540105120</t>
  </si>
  <si>
    <t>0540105160</t>
  </si>
  <si>
    <t>05401SЖ160</t>
  </si>
  <si>
    <t>054F300000</t>
  </si>
  <si>
    <t>Основное мероприятие Реализация федерального проекта "Обеспечение устойчивого сокращения непригодного для проживания жилищного фонда"</t>
  </si>
  <si>
    <t>054F367483</t>
  </si>
  <si>
    <t>Обеспечение устойчивого сокращения непригодного для проживания жилищного фонда</t>
  </si>
  <si>
    <t>054F367484</t>
  </si>
  <si>
    <t>Реализация мероприятий по обеспечению устойчивого сокращения непригодного для проживания жилищного фонда</t>
  </si>
  <si>
    <t>092022С070</t>
  </si>
  <si>
    <t>Содержание жилых помещений специализированного жилищного фонда для детей-сирот, детей, оставшихся без попечения родителей, лицам из их числа</t>
  </si>
  <si>
    <t>0520000000</t>
  </si>
  <si>
    <t>Подпрограмма "Развитие коммунальной инфраструктуры и повышение энергетической эффективности на территории Соликамского городского округа"</t>
  </si>
  <si>
    <t>0520100000</t>
  </si>
  <si>
    <t>Основное мероприятие "Повышение эффективности использования энергетических ресурсов в коммунальной, бюджетной и жилищной сферах"</t>
  </si>
  <si>
    <t>0520105210</t>
  </si>
  <si>
    <t>Управление (эксплуатация) бесхозяйных сетей или муниципальных сетей, не обслуживаемых специализированной организацией, холодного и горячего водоснабжения, водоотведения, теплоснабжения и газоснабжения</t>
  </si>
  <si>
    <t>0520105260</t>
  </si>
  <si>
    <t>Поддержка технического состояния объектов коммунальной инфраструктуры</t>
  </si>
  <si>
    <t>Основное мероприятие "Комплексное развитие сельских территорий"</t>
  </si>
  <si>
    <t>0310105320</t>
  </si>
  <si>
    <t>0510105310</t>
  </si>
  <si>
    <t>Создание благоприятных условий для проживания и отдыха граждан</t>
  </si>
  <si>
    <t>0510105320</t>
  </si>
  <si>
    <t>Мероприятия по улучшению санитарного и экологического состояния территории</t>
  </si>
  <si>
    <t>0510205340</t>
  </si>
  <si>
    <t>Организация содержания мест захоронений</t>
  </si>
  <si>
    <t>0510205370</t>
  </si>
  <si>
    <t>Демонтаж, перемещение, хранение, транспортирование и захоронение либо утилизация самовольно установленных и незаконно размещенных движимых объектов</t>
  </si>
  <si>
    <t>0510300000</t>
  </si>
  <si>
    <t>Основное мероприятие "Повышение уровня благоустройства нуждающихся в благоустройстве территорий общего пользования Соликамского городского округа, а также дворовых территорий многоквартирных домов"</t>
  </si>
  <si>
    <t>05103SЖ090</t>
  </si>
  <si>
    <t>0510600000</t>
  </si>
  <si>
    <t>05106L5765</t>
  </si>
  <si>
    <t>051F200000</t>
  </si>
  <si>
    <t>051F255550</t>
  </si>
  <si>
    <t>0530105220</t>
  </si>
  <si>
    <t>Освещение улиц</t>
  </si>
  <si>
    <t>0590100000</t>
  </si>
  <si>
    <t>0590102010</t>
  </si>
  <si>
    <t>Предоставление услуг (функций) по обеспечению деятельности в сфере благоустройства и дорожного хозяйства</t>
  </si>
  <si>
    <t>0340106110</t>
  </si>
  <si>
    <t>Обеспечение функций в сфере охраны окружающей среды и экологической безопасности</t>
  </si>
  <si>
    <t>0340106140</t>
  </si>
  <si>
    <t>Озеленение территории городского округа</t>
  </si>
  <si>
    <t>0340200000</t>
  </si>
  <si>
    <t>Основное мероприятие "Повышение экологического образования, уровня экологической культуры"</t>
  </si>
  <si>
    <t>0340206120</t>
  </si>
  <si>
    <t>Экологическое образование и формирование экологической культуры</t>
  </si>
  <si>
    <t>0100000000</t>
  </si>
  <si>
    <t>Муниципальная программа "Развитие системы образования Соликамского городского округа"</t>
  </si>
  <si>
    <t>0110000000</t>
  </si>
  <si>
    <t>Подпрограмма "Развитие инфраструктуры муниципальной системы образования Соликамского городского округа"</t>
  </si>
  <si>
    <t>0110100000</t>
  </si>
  <si>
    <t>Основное мероприятие "Создание условий и новых форм для качественных изменений материально-технической составляющей муниципальной системы образования"</t>
  </si>
  <si>
    <t>1090302080</t>
  </si>
  <si>
    <t>Предоставление услуг прочими учреждениями образования</t>
  </si>
  <si>
    <t>0210000000</t>
  </si>
  <si>
    <t>Подпрограмма "Развитие сферы культуры в Соликамском городском округе"</t>
  </si>
  <si>
    <t>0210100000</t>
  </si>
  <si>
    <t>0210100150</t>
  </si>
  <si>
    <t>1090120020</t>
  </si>
  <si>
    <t>0820000000</t>
  </si>
  <si>
    <t>Подпрограмма "Поддержка ветеранов войны, труда Вооруженных сил и правоохранительных органов в Соликамском городском округе"</t>
  </si>
  <si>
    <t>0820100000</t>
  </si>
  <si>
    <t>Основное мероприятие "Обеспечение поддержки ветеранов и пенсионеров"</t>
  </si>
  <si>
    <t>0820101310</t>
  </si>
  <si>
    <t>0820120100</t>
  </si>
  <si>
    <t>Оказание материальной помощи ветеранам</t>
  </si>
  <si>
    <t>0830000000</t>
  </si>
  <si>
    <t>Подпрограмма "Социальная реабилитация и обеспечение жизнедеятельности инвалидов в Соликамском городском округе"</t>
  </si>
  <si>
    <t>0830100000</t>
  </si>
  <si>
    <t>Основное мероприятие "Социальная реабилитация и адаптация инвалидов Соликамского городского округа"</t>
  </si>
  <si>
    <t>0830101310</t>
  </si>
  <si>
    <t>0920100000</t>
  </si>
  <si>
    <t>Основное мероприятие "Оказание социальной поддержки отдельным категориям граждан"</t>
  </si>
  <si>
    <t>0920109620</t>
  </si>
  <si>
    <t>Обеспечение мероприятий по оказанию адресной помощи населению</t>
  </si>
  <si>
    <t>0920120110</t>
  </si>
  <si>
    <t>Оказание адресной материальной помощи малообеспеченным семьям с детьми, гражданам, попавшим в трудную или экстремальную жизненную ситуацию</t>
  </si>
  <si>
    <t>0930000000</t>
  </si>
  <si>
    <t>Подпрограмма "Врачебные кадры в Соликамском городском округе"</t>
  </si>
  <si>
    <t>0930100000</t>
  </si>
  <si>
    <t>Основное мероприятие "Повышение доступности бесплатной медицинской помощи населению"</t>
  </si>
  <si>
    <t>0930109100</t>
  </si>
  <si>
    <t>Мероприятия по привлечению медицинских кадров в учреждения здравоохранения</t>
  </si>
  <si>
    <t>0600000000</t>
  </si>
  <si>
    <t>Муниципальная программа "Физическая культура и спорт Соликамского городского округа"</t>
  </si>
  <si>
    <t>0610000000</t>
  </si>
  <si>
    <t>Подпрограмма "Обеспечение условий для занятий физической культурой и спортом"</t>
  </si>
  <si>
    <t>0610100000</t>
  </si>
  <si>
    <t>Основное мероприятие "Развитие спортивной инфраструктуры и материально-технической базы муниципальных учреждений"</t>
  </si>
  <si>
    <t>06101SФ230</t>
  </si>
  <si>
    <t>0590100040</t>
  </si>
  <si>
    <t>0560000000</t>
  </si>
  <si>
    <t>Подпрограмма "Развитие градостроительного планирования и регулирования использования территории Соликамского городского округа"</t>
  </si>
  <si>
    <t>0560100000</t>
  </si>
  <si>
    <t>Основное мероприятие "Обеспечение устойчивого развития территории Соликамского городского округа градостроительными средствами"</t>
  </si>
  <si>
    <t>0560104620</t>
  </si>
  <si>
    <t>Управление градостроительной деятельностью на территории Соликамского городского округа</t>
  </si>
  <si>
    <t>0490000000</t>
  </si>
  <si>
    <t>Подпрограмма "Обеспечение реализации муниципальной программы "Экономическое развитие Соликамского городского округа"</t>
  </si>
  <si>
    <t>0490100000</t>
  </si>
  <si>
    <t>0490100040</t>
  </si>
  <si>
    <t>0420000000</t>
  </si>
  <si>
    <t>Подпрограмма "Эффективное управление и распоряжение муниципальным имуществом и земельными ресурсами в Соликамском городском округе"</t>
  </si>
  <si>
    <t>0420100000</t>
  </si>
  <si>
    <t>Основное мероприятие "Эффективное управление и распоряжение муниципальным имуществом"</t>
  </si>
  <si>
    <t>0420101210</t>
  </si>
  <si>
    <t>Управление объектами муниципальной недвижимости</t>
  </si>
  <si>
    <t>0420200000</t>
  </si>
  <si>
    <t>Основное мероприятие "Эффективное управление и распоряжение земельными ресурсами"</t>
  </si>
  <si>
    <t>0420201230</t>
  </si>
  <si>
    <t>Управление земельными ресурсами</t>
  </si>
  <si>
    <t>04202SЦ140</t>
  </si>
  <si>
    <t>0490101220</t>
  </si>
  <si>
    <t>Содержание объектов казны</t>
  </si>
  <si>
    <t>0110102040</t>
  </si>
  <si>
    <t>Развитие вариативных форм дошкольного образования</t>
  </si>
  <si>
    <t>011012Н420</t>
  </si>
  <si>
    <t>0190000000</t>
  </si>
  <si>
    <t>Подпрограмма "Обеспечение реализации муниципальной программы "Развитие системы образования Соликамского городского округа"</t>
  </si>
  <si>
    <t>0190100000</t>
  </si>
  <si>
    <t>0190102030</t>
  </si>
  <si>
    <t>Предоставление услуг присмотра и ухода в муниципальных дошкольных учреждениях</t>
  </si>
  <si>
    <t>0190200000</t>
  </si>
  <si>
    <t>Основное мероприятие "Реализация государственных полномочий и публичных обязательств в сфере образования"</t>
  </si>
  <si>
    <t>0190207230</t>
  </si>
  <si>
    <t>Обеспечение питанием детей с ограниченными возможностями здоровья, обучающихся в дошкольных и общеобразовательных учреждениях, и иных категорий детей</t>
  </si>
  <si>
    <t>019022Н020</t>
  </si>
  <si>
    <t>Единая субвенция на выполнение отдельных государственных полномочий в сфере образования</t>
  </si>
  <si>
    <t>0110200000</t>
  </si>
  <si>
    <t>Основное мероприятие "Повышение качества организационно-методических и социально-педагогических условий для развития муниципальной системы образования"</t>
  </si>
  <si>
    <t>0190102050</t>
  </si>
  <si>
    <t>Предоставление услуг в сфере общего образования</t>
  </si>
  <si>
    <t>0190253030</t>
  </si>
  <si>
    <t>Ежемесячное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</si>
  <si>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01902L3040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</si>
  <si>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</si>
  <si>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01902SН040</t>
  </si>
  <si>
    <t>0190102060</t>
  </si>
  <si>
    <t>Предоставление услуг по дополнительному образованию детей</t>
  </si>
  <si>
    <t>0190207510</t>
  </si>
  <si>
    <t>Мероприятия по организации отдыха детей и их оздоровления</t>
  </si>
  <si>
    <t>019022С140</t>
  </si>
  <si>
    <t>Мероприятия по организации оздоровления и отдыха детей</t>
  </si>
  <si>
    <t>0110207110</t>
  </si>
  <si>
    <t>Выявление, сопровождение и поддержка одаренных детей</t>
  </si>
  <si>
    <t>0110207120</t>
  </si>
  <si>
    <t>Мероприятия по повышению профессиональной компетентности педагогических кадров</t>
  </si>
  <si>
    <t>0110220050</t>
  </si>
  <si>
    <t>Присуждение звания "Юное дарование"</t>
  </si>
  <si>
    <t>0190100040</t>
  </si>
  <si>
    <t>0190102080</t>
  </si>
  <si>
    <t>0310103320</t>
  </si>
  <si>
    <t>Предупреждение правонарушений несовершеннолетними</t>
  </si>
  <si>
    <t>0310200000</t>
  </si>
  <si>
    <t>Основное мероприятие "Формирование негативного отношения к употреблению наркотических средств и распространению ВИЧ-инфекции"</t>
  </si>
  <si>
    <t>0310209200</t>
  </si>
  <si>
    <t>Мероприятия по профилактике потребления психоактивных веществ и противодействию распространения ВИЧ-инфекции</t>
  </si>
  <si>
    <t>019022С170</t>
  </si>
  <si>
    <t>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</si>
  <si>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09201SС240</t>
  </si>
  <si>
    <t>0220108400</t>
  </si>
  <si>
    <t>Популяризация внутреннего и въездного туризма, формирование положительного туристского имиджа</t>
  </si>
  <si>
    <t>0290000000</t>
  </si>
  <si>
    <t>Подпрограмма "Обеспечение реализации муниципальной программы "Развитие сферы культуры, туризма и молодежной политики Соликамского городского округа"</t>
  </si>
  <si>
    <t>0290100000</t>
  </si>
  <si>
    <t>0290102060</t>
  </si>
  <si>
    <t>0240000000</t>
  </si>
  <si>
    <t>Подпрограмма "Развитие молодежной политики в Соликамском городском округе"</t>
  </si>
  <si>
    <t>0240100000</t>
  </si>
  <si>
    <t>Основное мероприятие "Развитие условий для социального становления и самореализации молодежи на территории Соликамского городского округа"</t>
  </si>
  <si>
    <t>0240107700</t>
  </si>
  <si>
    <t>Мероприятия в сфере молодежной политики</t>
  </si>
  <si>
    <t>0290102070</t>
  </si>
  <si>
    <t>Предоставление услуг в сфере молодежной политики</t>
  </si>
  <si>
    <t>0230000000</t>
  </si>
  <si>
    <t>Подпрограмма "Сохранение объектов культурного наследия в Соликамском городском округе"</t>
  </si>
  <si>
    <t>0230100000</t>
  </si>
  <si>
    <t>02301SК190</t>
  </si>
  <si>
    <t>0290102090</t>
  </si>
  <si>
    <t>Предоставление услуги по культурно-досуговой деятельности</t>
  </si>
  <si>
    <t>0290102100</t>
  </si>
  <si>
    <t>Публичный показ музейных предметов, музейных коллекций</t>
  </si>
  <si>
    <t>0290102110</t>
  </si>
  <si>
    <t>Библиотечное, библиографическое и информационное обслуживание пользователей библиотеки</t>
  </si>
  <si>
    <t>0290108110</t>
  </si>
  <si>
    <t>Приобретение периодической, научной, учебно-методической, справочно-информационной и художественной литературы для инвалидов по зрению</t>
  </si>
  <si>
    <t>0290108120</t>
  </si>
  <si>
    <t>Приобретение периодической, научной, учебно-методической, справочно-информационной и художественной литературы и подписка для пополнения фондов</t>
  </si>
  <si>
    <t>0210108610</t>
  </si>
  <si>
    <t>Организация досуга населения</t>
  </si>
  <si>
    <t>0210108620</t>
  </si>
  <si>
    <t>Поддержка профессионального мастерства, развитие народных промыслов и ремёсел</t>
  </si>
  <si>
    <t>0290100040</t>
  </si>
  <si>
    <t>0290102130</t>
  </si>
  <si>
    <t>Предоставление услуг прочими учреждениями культуры</t>
  </si>
  <si>
    <t>0310300000</t>
  </si>
  <si>
    <t>Основное мероприятие "Формирование негативного отношения к употреблению алкоголя"</t>
  </si>
  <si>
    <t>0310309210</t>
  </si>
  <si>
    <t>Мероприятия по профилактике потребления алкоголя</t>
  </si>
  <si>
    <t>0910000000</t>
  </si>
  <si>
    <t>Подпрограмма "Обеспечение жильем молодых семей в Соликамском городском округе"</t>
  </si>
  <si>
    <t>0910100000</t>
  </si>
  <si>
    <t>Основное мероприятие "Муниципальная поддержка молодых семей в решении жилищной проблемы"</t>
  </si>
  <si>
    <t>091012С020</t>
  </si>
  <si>
    <t>09101L4970</t>
  </si>
  <si>
    <t>0690000000</t>
  </si>
  <si>
    <t>Подпрограмма "Обеспечение реализации муниципальной программы "Физическая культура и спорт Соликамского городского округа"</t>
  </si>
  <si>
    <t>0690100000</t>
  </si>
  <si>
    <t>0690102140</t>
  </si>
  <si>
    <t>0690107520</t>
  </si>
  <si>
    <t>Мероприятия по организации оздоровительной кампании детей и подростков</t>
  </si>
  <si>
    <t>0610200000</t>
  </si>
  <si>
    <t>Основное мероприятие "Развитие потребности в занятии физической культурой и массовым спортом"</t>
  </si>
  <si>
    <t>0610220070</t>
  </si>
  <si>
    <t>Стипендии главы городского округа - главы администрации Соликамского городского округа ведущим спортсменам</t>
  </si>
  <si>
    <t>0610109410</t>
  </si>
  <si>
    <t>Обеспечение населения спортивными сооружениями, исходя из нормативной потребности</t>
  </si>
  <si>
    <t>0610209400</t>
  </si>
  <si>
    <t>Мероприятия по физической культуре и спорту</t>
  </si>
  <si>
    <t>061P500000</t>
  </si>
  <si>
    <t>061P550810</t>
  </si>
  <si>
    <t>0690100040</t>
  </si>
  <si>
    <t>1090200000</t>
  </si>
  <si>
    <t>Основное мероприятие "Обеспечение сбалансированности и устойчивости бюджета Соликамского городского округа. Повышение качества управления муниципальными финансами"</t>
  </si>
  <si>
    <t>1090200040</t>
  </si>
  <si>
    <t>109022Ц320</t>
  </si>
  <si>
    <t>Обслуживание лицевых счетов органов государственной власти Пермского края, государственных краевых учреждений органами местного самоуправления Пермского края</t>
  </si>
  <si>
    <t>1090300080</t>
  </si>
  <si>
    <t>9200000980</t>
  </si>
  <si>
    <t>9200000990</t>
  </si>
  <si>
    <t>Условные расходы бюджета</t>
  </si>
  <si>
    <t>Наименование расходов</t>
  </si>
  <si>
    <t>1</t>
  </si>
  <si>
    <t>2</t>
  </si>
  <si>
    <t>4</t>
  </si>
  <si>
    <t>6</t>
  </si>
  <si>
    <t>ИТОГО РАСХОДОВ:</t>
  </si>
  <si>
    <t>Снос расселенных жилых домов и нежилых зданий (сооружений), расположенных на территории муниципальных образований Пермского края (долевое участие местного бюджета)</t>
  </si>
  <si>
    <t>Мероприятия по расселению жилищного фонда, признанного аварийным после 01 января 2017 г. (долевое участие местного бюджета)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</si>
  <si>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местного бюджета) 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</si>
  <si>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(долевое участие местного бюджета)</t>
  </si>
  <si>
    <t>Разработка проектов межевания территории и проведение комплексных кадастровых работ (долевое участие местного бюджета)</t>
  </si>
  <si>
    <t xml:space="preserve">Предоставление услуг в сфере физической культуры и спорта, реализация мероприятий Всероссийского комплекса ГТО  </t>
  </si>
  <si>
    <t>Глава городского округа - глава администрации Соликамского городского округа</t>
  </si>
  <si>
    <t>Выплата материального стимулирования народным дружинникам за участие в охране общественного порядка  (долевое участие местного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</si>
  <si>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местного бюджета)</t>
  </si>
  <si>
    <t>Обеспечение работников учреждений бюджетной сферы Пермского края путевками на санаторно-курортное лечение и оздоровление  (долевое участие местного бюджета)</t>
  </si>
  <si>
    <t>Реализация мероприятий по предотвращению распространения и уничтожению борщевика Сосновского в муниципальных образованиях Пермского края (долевое участие местного бюджета)</t>
  </si>
  <si>
    <t>Обеспечение работников учреждений бюджетной сферы Пермского края путевками на санаторно-курортное лечение и оздоровление  (долевое участие краевого бюджета)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</si>
  <si>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краевого бюджета) </t>
  </si>
  <si>
    <t>Выплата материального стимулирования народным дружинникам за участие в охране общественного порядка  (долевое участие краевого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</si>
  <si>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краевого бюджета)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</si>
  <si>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(долевое участие краевого бюджета)</t>
  </si>
  <si>
    <t>Реализация мероприятий по предотвращению распространения и уничтожению борщевика Сосновского в муниципальных образованиях Пермского края (долевое участие краевого бюджета)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</si>
  <si>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краевого бюджета)</t>
  </si>
  <si>
    <t>Строительство (реконструкция) стадионов, межшкольных стадионов, спортивных площадок и иных спортивных объектов (долевое участие местного бюджета)</t>
  </si>
  <si>
    <t>Поддержка инновационных образовательных учреждений</t>
  </si>
  <si>
    <t>Предоставление  субсидий  бюджетным,  автономным  учреждениям и иным некоммерческим организациям</t>
  </si>
  <si>
    <t>0110107210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</si>
  <si>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местного бюджета)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</si>
  <si>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краевого бюджета)</t>
  </si>
  <si>
    <t>Основное мероприятие "Обеспечение земельных участков инфраструктурой"</t>
  </si>
  <si>
    <t>Разработка схем, проектирование и сооружение объектов  инженерной инфраструктуры</t>
  </si>
  <si>
    <t>0520200000</t>
  </si>
  <si>
    <t xml:space="preserve">0520205240 </t>
  </si>
  <si>
    <t>Основное мероприятие "Реализация федерального проекта "Спорт - норма жизни"</t>
  </si>
  <si>
    <t>Основное мероприятие "Усиление роли сферы культуры в повышении качества жизни горожан"</t>
  </si>
  <si>
    <t>Формирование имиджа и бренда Соликамского городского округа</t>
  </si>
  <si>
    <t>Мероприятия по улучшению санитарного состояния территории Соликамского городского округа</t>
  </si>
  <si>
    <t>Образование комиссий по делам несовершеннолетних и защита их прав и организация их деятельности</t>
  </si>
  <si>
    <t>0840101310</t>
  </si>
  <si>
    <t xml:space="preserve">Развитие общественных инициатив, поддержка социально ориентированных некоммерческих организаций </t>
  </si>
  <si>
    <t>Основное мероприятие "Создание условий для повышения конкурентоспособности туристского рынка Соликамского городского округа"</t>
  </si>
  <si>
    <t>Обеспечение мероприятий по содержанию и ремонту жилищного фонда</t>
  </si>
  <si>
    <t>в том числе:</t>
  </si>
  <si>
    <t>Основное мероприятие "Реализация регионального проекта "Формирование комфортной городской среды"</t>
  </si>
  <si>
    <t>0920120120</t>
  </si>
  <si>
    <t>Единовременные денежные выплаты многодетным семьям, состоящим на учете по месту жительства в Соликамском городском округе, взамен предоставления земельного участка в собственность бесплатно</t>
  </si>
  <si>
    <t>Обеспечение мероприятий по расселению граждан из аварийного жилищного фонда</t>
  </si>
  <si>
    <t>08101SP080</t>
  </si>
  <si>
    <t>0410104260</t>
  </si>
  <si>
    <t>Основное мероприятие "Развитие и поддержка малого и среднего предпринимательства"</t>
  </si>
  <si>
    <t>целевая статья</t>
  </si>
  <si>
    <t>вид расходов</t>
  </si>
  <si>
    <t/>
  </si>
  <si>
    <t>Софинансирование проектов инициативного бюджетирования (долевое участие юридических и физических лиц)</t>
  </si>
  <si>
    <t>06101SФ130</t>
  </si>
  <si>
    <t>061P552290</t>
  </si>
  <si>
    <t xml:space="preserve">Предоставление субсидий бюджетным, автономным учреждениям и иным некоммерческим организациям </t>
  </si>
  <si>
    <t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местного бюджета)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</si>
  <si>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(долевое участие местного бюджета)</t>
  </si>
  <si>
    <t>02101L4670</t>
  </si>
  <si>
    <t>0520600000</t>
  </si>
  <si>
    <t xml:space="preserve">0520605240 </t>
  </si>
  <si>
    <t>0520605240</t>
  </si>
  <si>
    <t>Разработка схем, проектирование и сооружение объектов инженерной инфраструктуры (в том числе разработка ПСД)</t>
  </si>
  <si>
    <t>92000SP310</t>
  </si>
  <si>
    <t>к решению Думы</t>
  </si>
  <si>
    <t>Соликамского городского округа</t>
  </si>
  <si>
    <t xml:space="preserve">Пенсии за выслугу лет лицам, замещавшим должности муниципальной службы и лицам, замещавшим муниципальные должности </t>
  </si>
  <si>
    <t>05401SЖ720</t>
  </si>
  <si>
    <t>08101SP060</t>
  </si>
  <si>
    <t xml:space="preserve">Резервный фонд администрации Соликамского городского округа  </t>
  </si>
  <si>
    <t>Ведомст венная класси фикация</t>
  </si>
  <si>
    <t>Бюджетная классификация</t>
  </si>
  <si>
    <t>раздел, подраздел</t>
  </si>
  <si>
    <t>3</t>
  </si>
  <si>
    <t>7</t>
  </si>
  <si>
    <t>8</t>
  </si>
  <si>
    <t>620</t>
  </si>
  <si>
    <t>Муниципальное казенное учреждение "Контрольно-счетная палата Соликамского городского округа"</t>
  </si>
  <si>
    <t>0100</t>
  </si>
  <si>
    <t>Общегосударственные вопросы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</si>
  <si>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</si>
  <si>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</si>
  <si>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</si>
  <si>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</si>
  <si>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</si>
  <si>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</si>
  <si>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</si>
  <si>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</si>
  <si>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621</t>
  </si>
  <si>
    <t>Дума Соликамского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</si>
  <si>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</si>
  <si>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</si>
  <si>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622</t>
  </si>
  <si>
    <t>Администрация Соликамского городского округа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</si>
  <si>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</si>
  <si>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</si>
  <si>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</si>
  <si>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</si>
  <si>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</si>
  <si>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0105</t>
  </si>
  <si>
    <t>Судебная система</t>
  </si>
  <si>
    <t>0111</t>
  </si>
  <si>
    <t>Резервные фонды</t>
  </si>
  <si>
    <r>
      <t xml:space="preserve">Софинансирование проектов инициативного бюджетирования (долевое участие местного бюджета) </t>
    </r>
    <r>
      <rPr>
        <b/>
        <i/>
        <sz val="12"/>
        <rFont val="Times New Roman"/>
        <family val="1"/>
        <charset val="204"/>
      </rPr>
      <t xml:space="preserve">   </t>
    </r>
    <r>
      <rPr>
        <b/>
        <i/>
        <sz val="12"/>
        <color rgb="FF0000FF"/>
        <rFont val="Times New Roman"/>
        <family val="1"/>
        <charset val="204"/>
      </rPr>
      <t/>
    </r>
  </si>
  <si>
    <t xml:space="preserve">Иные бюджетные ассигнования           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</si>
  <si>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</si>
  <si>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</si>
  <si>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</si>
  <si>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</si>
  <si>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</si>
  <si>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</si>
  <si>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</si>
  <si>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</si>
  <si>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</si>
  <si>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</si>
  <si>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</si>
  <si>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</si>
  <si>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Подпрограмма "Благоустройство Соликамского городского округа"</t>
  </si>
  <si>
    <t>0407</t>
  </si>
  <si>
    <t>Лесное хозяйство</t>
  </si>
  <si>
    <t>Основное мероприятие "Создание эффективной системы пожарной безопасности"</t>
  </si>
  <si>
    <t>0408</t>
  </si>
  <si>
    <t>Транспорт</t>
  </si>
  <si>
    <t>0409</t>
  </si>
  <si>
    <t>Дорожное хозяйство (дорожные фонды)</t>
  </si>
  <si>
    <t>Основное мероприятие "Ремонт и капитальный ремонт автомобильных дорог, транзитных объектов (транзитных мостов) и систем водоотвода"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</si>
  <si>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</si>
  <si>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</si>
  <si>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</si>
  <si>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</si>
  <si>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</si>
  <si>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</si>
  <si>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</si>
  <si>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</si>
  <si>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</si>
  <si>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</si>
  <si>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местного бюджета)</t>
  </si>
  <si>
    <t>Основное мероприятие "Развитие взаимодействия органов местного самоуправления с гражданским обществом"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</si>
  <si>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</si>
  <si>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</si>
  <si>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</si>
  <si>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</si>
  <si>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</si>
  <si>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</si>
  <si>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0702</t>
  </si>
  <si>
    <t>0707</t>
  </si>
  <si>
    <t>Молодежная политика</t>
  </si>
  <si>
    <t>0709</t>
  </si>
  <si>
    <t>Другие вопросы в области образования</t>
  </si>
  <si>
    <t>0800</t>
  </si>
  <si>
    <t xml:space="preserve">Культура, кинематография 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</si>
  <si>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</si>
  <si>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</si>
  <si>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</si>
  <si>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</si>
  <si>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</si>
  <si>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</si>
  <si>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</si>
  <si>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</si>
  <si>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</si>
  <si>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</si>
  <si>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</si>
  <si>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</si>
  <si>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</si>
  <si>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</si>
  <si>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</si>
  <si>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</si>
  <si>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623</t>
  </si>
  <si>
    <t>Комитет по архитектуре и градостроительству администрации Соликамского городского округа</t>
  </si>
  <si>
    <t>624</t>
  </si>
  <si>
    <t>Управление имущественных отношений администрации Соликамского городского округа</t>
  </si>
  <si>
    <t>629</t>
  </si>
  <si>
    <t>Управление образования администрации Соликамского городского округа</t>
  </si>
  <si>
    <t>0701</t>
  </si>
  <si>
    <t>Дошкольное образование</t>
  </si>
  <si>
    <t>Общее образование</t>
  </si>
  <si>
    <t>0703</t>
  </si>
  <si>
    <t>Дополнительное образование детей</t>
  </si>
  <si>
    <t>631</t>
  </si>
  <si>
    <t>Управление культуры администрации Соликамского городского округа</t>
  </si>
  <si>
    <t>0801</t>
  </si>
  <si>
    <t>Культура</t>
  </si>
  <si>
    <t>Основное мероприятие "Сохранение и популяризация объектов культурного наследия"</t>
  </si>
  <si>
    <t xml:space="preserve"> Охрана семьи и детства</t>
  </si>
  <si>
    <t>633</t>
  </si>
  <si>
    <t>Комитет по физической культуре и спорту администрации Соликамского городского округа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</si>
  <si>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</si>
  <si>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</si>
  <si>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</si>
  <si>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</si>
  <si>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670</t>
  </si>
  <si>
    <t>Финансовое управление администрации Соликамского городского округа</t>
  </si>
  <si>
    <t>Ведомственная структура расходов на 2023 год и плановый период 2024 и 2025 годов</t>
  </si>
  <si>
    <t>Оснащение муниципальных образовательных организаций оборудованием, средствами обучения и воспитания</t>
  </si>
  <si>
    <t>Обеспечение музыкальными инструментами, оборудованием и материалами образовательных учреждений в сфере культуры (долевое участие местного бюджета)</t>
  </si>
  <si>
    <t>02101SК160</t>
  </si>
  <si>
    <t>109012У110</t>
  </si>
  <si>
    <t xml:space="preserve">Обеспечение жильем молодых семей </t>
  </si>
  <si>
    <t>Капитальный ремонт общего имущества в многоквартирных домах на территории Пермского края (долевое участие краевого бюджета)</t>
  </si>
  <si>
    <t>Капитальный ремонт общего имущества в многоквартирных домах на территории Пермского края  (долевое участие местного бюджета)</t>
  </si>
  <si>
    <t>Оказание содействия органам местного самоуправления муниципальных образований Пермского края в решении вопросов местного значения, осуществляемых с участием средств самообложения граждан (долевое участие краевого бюджета)</t>
  </si>
  <si>
    <t>Реализация муниципальной адресной программы Соликамского городского округа "Формирование современной городской среды" (долевое участие федерального бюджета)</t>
  </si>
  <si>
    <t>5</t>
  </si>
  <si>
    <t>Основное мероприятие "Сохранение и популяризация объектов культурного наследия "</t>
  </si>
  <si>
    <t>Подпрограмма "Благоустройство Соликамского городского округа "</t>
  </si>
  <si>
    <t>Основное мероприятие "Ремонт и капитальный ремонт автомобильных дорог, транзитных объектов (транзитных мостов) и систем водоотвода "</t>
  </si>
  <si>
    <t>Софинансирование проектов инициативного бюджетирования (долевое участие местного бюджета)</t>
  </si>
  <si>
    <t xml:space="preserve">Обеспечение жильем молодых семей в Соликамском городском округе </t>
  </si>
  <si>
    <t>Обеспечение жильем молодых семей в Соликамском городском округе (долевое участие местного бюджета)</t>
  </si>
  <si>
    <t>Обеспечение жильем молодых семей в Соликамском городском округе (долевое участие федерального бюджета)</t>
  </si>
  <si>
    <t>Обеспечение жильем молодых семей в Соликамском городском округе (долевое участие краевого бюджета)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</si>
  <si>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перевозок_</t>
  </si>
  <si>
    <t xml:space="preserve"> итого по муниципальным программам </t>
  </si>
  <si>
    <t xml:space="preserve">итого по непрограммным направлениям деятельности  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</si>
  <si>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бюджета на 2023 год и плановый период 2024 и 2025 годов</t>
  </si>
  <si>
    <t>Реализация муниципальной адресной программы Соликамского городского округа "Формирование современной городской среды" (долевое участие местного бюджета)</t>
  </si>
  <si>
    <t>Реализация муниципальной адресной программы Соликамского городского округа "Формирование современной городской среды" (долевое участие местного бюджета, без софинансирования из федерального бюджета)</t>
  </si>
  <si>
    <t>Реализация муниципальной адресной программы Соликамского городского округа "Формирование современной городской среды" (долевое участие краевого бюджета, без софинансирования из федерального бюджета)</t>
  </si>
  <si>
    <t>Реализация муниципальной адресной программы Соликамского городского округа "Формирование современной городской среды" (долевое участие краевого бюджета)</t>
  </si>
  <si>
    <t>тыс. руб.</t>
  </si>
  <si>
    <t>код группы, подгруппы, статьи и вида источников</t>
  </si>
  <si>
    <t xml:space="preserve">наименование  </t>
  </si>
  <si>
    <t>2023 год</t>
  </si>
  <si>
    <t>2024 год</t>
  </si>
  <si>
    <t>01 05 02 01 04 0000 510</t>
  </si>
  <si>
    <t>Увеличение прочих остатков денежных средств бюджетов городских округов</t>
  </si>
  <si>
    <t>01 05 02 01 04 0000 610</t>
  </si>
  <si>
    <t>Уменьшение прочих остатков денежных средств бюджетов городских округов</t>
  </si>
  <si>
    <t>итого источников внутреннего финансирования дефицита бюджета</t>
  </si>
  <si>
    <t>доходы</t>
  </si>
  <si>
    <t>расходы</t>
  </si>
  <si>
    <t>Дефицит</t>
  </si>
  <si>
    <t>2025 год</t>
  </si>
  <si>
    <t>Источники внутреннего финансирования дефицита бюджета на 2023 год и плановый период 2024 и 2025 годов</t>
  </si>
  <si>
    <t>Приложение 4</t>
  </si>
  <si>
    <t xml:space="preserve">Универсальная спортивная площадка с искусственным покрытием межшкольного стадиона с. Городище </t>
  </si>
  <si>
    <t>Универсальная спортивная площадка с искусственным покрытием (межшкольный стадион) Пермский край, г. Соликамск, ул. Северная, 31</t>
  </si>
  <si>
    <t>Осуществление отдельного государственного полномочия по планированию использования земель сельскохозяйственного назначения</t>
  </si>
  <si>
    <t>Оказание содействия органам местного самоуправления муниципальных образований Пермского края в решении вопросов местного значения, осуществляемых с участием средств самообложения граждан (долевое участие юридических и физических лиц)</t>
  </si>
  <si>
    <t>Расходы на увеличение фонда оплаты труда работников муниципальных учреждений; на содержание вновь введенных в эксплуатацию муниципальных объектов и на иные мероприятия</t>
  </si>
  <si>
    <t>9</t>
  </si>
  <si>
    <t>поправки</t>
  </si>
  <si>
    <t>10</t>
  </si>
  <si>
    <t>11</t>
  </si>
  <si>
    <t>12</t>
  </si>
  <si>
    <t>13</t>
  </si>
  <si>
    <t>Обеспечение жильем молодых семей  (долевое участие федерального бюджета)</t>
  </si>
  <si>
    <t>Обеспечение жильем молодых семей в (долевое участие краевого бюджета)</t>
  </si>
  <si>
    <t>06102SФ320</t>
  </si>
  <si>
    <t>1101</t>
  </si>
  <si>
    <t>Физическая культура</t>
  </si>
  <si>
    <t>Реализация мероприятия "Умею плавать" (долевое участие местного бюджета)</t>
  </si>
  <si>
    <t>059022С460</t>
  </si>
  <si>
    <t>Возмещение затрат, связанных с организацией перевозки отдельных категорий граждан с использованием электронных социальных проездных документов, а также недополученных доходов юридическим лицам, индивидуальным предпринимателям от перевозки отдельных категорий граждан с использованием электронных социальных проездных документов</t>
  </si>
  <si>
    <t>01101SР040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</si>
  <si>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(долевое участие местного бюджета)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</si>
  <si>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(долевое участие краевого бюджета)</t>
  </si>
  <si>
    <t>02101SР040</t>
  </si>
  <si>
    <t>06101SР310</t>
  </si>
  <si>
    <t>"Строительство универсальной спортивной площадки с искусственным покрытием (межшкольный стадион) по адресу: ул. Набережная, д. 169 в г.Соликамске Пермского края"</t>
  </si>
  <si>
    <t>05103SP310</t>
  </si>
  <si>
    <t>05301SP310</t>
  </si>
  <si>
    <t>01101SP310</t>
  </si>
  <si>
    <t xml:space="preserve">Общее образование 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</si>
  <si>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федерального бюджета)</t>
  </si>
  <si>
    <t xml:space="preserve">2023 год                         (1 чтение)                   </t>
  </si>
  <si>
    <t xml:space="preserve">2024 год                        (1 чтение)                </t>
  </si>
  <si>
    <t xml:space="preserve">2025 год                         (1 чтение)                 </t>
  </si>
  <si>
    <t>2023 год                    (1 чтение)</t>
  </si>
  <si>
    <t>2024 год                          (1 чтение)</t>
  </si>
  <si>
    <t>2025 год                       (1 чтение)</t>
  </si>
  <si>
    <t>0610140220</t>
  </si>
  <si>
    <t>Разработка ПСД на строительство плавательного бассейна</t>
  </si>
  <si>
    <t xml:space="preserve">2023 год                                        </t>
  </si>
  <si>
    <t>к пояснительной записке</t>
  </si>
  <si>
    <t xml:space="preserve">2023 год (реш.ДСГО 09.12.22 № 205)                                       </t>
  </si>
  <si>
    <t xml:space="preserve">2024 год                                        </t>
  </si>
  <si>
    <t xml:space="preserve">2024 год  (реш.ДСГО 09.12.22 № 205)                                             </t>
  </si>
  <si>
    <t xml:space="preserve">2025 год  (реш.ДСГО 09.12.22 № 205)                                    </t>
  </si>
  <si>
    <t>(отдельные изменения)</t>
  </si>
  <si>
    <t>изменения</t>
  </si>
  <si>
    <t xml:space="preserve">2025 год                                        </t>
  </si>
  <si>
    <t>Приложение</t>
  </si>
  <si>
    <t xml:space="preserve">2023 год  (реш.ДСГО 09.12.22 № 205)                              </t>
  </si>
  <si>
    <t xml:space="preserve">2023 год           </t>
  </si>
  <si>
    <t xml:space="preserve">2024 год  (реш.ДСГО 09.12.22 № 205)                                           </t>
  </si>
  <si>
    <t xml:space="preserve">2025 год (реш.ДСГО 09.12.22 № 205)                            </t>
  </si>
  <si>
    <t>14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</si>
  <si>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</si>
  <si>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054012С080</t>
  </si>
  <si>
    <t>092022С080</t>
  </si>
  <si>
    <t>15</t>
  </si>
  <si>
    <t>0110600000</t>
  </si>
  <si>
    <t>0110607350</t>
  </si>
  <si>
    <t>Реализация государственной программы "Комплексное развитие сельских территорий"</t>
  </si>
  <si>
    <t>Приведение в нормативное состояние муниципальных образовательных учреждений, реализующих программы дошкольного образования (в том числе разработка ПСД)</t>
  </si>
  <si>
    <t>0110607360</t>
  </si>
  <si>
    <t>Приведение в нормативное состояние муниципальных общеобразовательных учреждений (в том числе разработка ПСД)</t>
  </si>
  <si>
    <t>0530204520</t>
  </si>
  <si>
    <t xml:space="preserve">Капитальный ремонт, ремонт автомобильных дорог и искусственных сооружений на них </t>
  </si>
  <si>
    <t>0110107360</t>
  </si>
  <si>
    <t>Приведение в нормативное состояние муниципальных общеобразовательных учреждений (кроме долевого участия в ПРП)</t>
  </si>
  <si>
    <t>0210600000</t>
  </si>
  <si>
    <t>0210608320</t>
  </si>
  <si>
    <t xml:space="preserve">Приведение в нормативное состояние учреждений, подведомственных Управлению культуры </t>
  </si>
  <si>
    <t>051G100000</t>
  </si>
  <si>
    <t>051G152420</t>
  </si>
  <si>
    <t>0210108320</t>
  </si>
  <si>
    <t xml:space="preserve">Реализация мероприятий комплексных планов развития муниципальных образований территорий Верхнекамья (бюджета)    </t>
  </si>
  <si>
    <t>Реализация мероприятий комплексных планов развития муниципальных образований территорий Верхнекамья (долевое участие краевого бюджета)</t>
  </si>
  <si>
    <t>Реализация мероприятий комплексных планов развития муниципальных образований территорий Верхнекамья (долевое участие местного бюджета)</t>
  </si>
  <si>
    <t xml:space="preserve">Реализация мероприятий комплексных планов развития муниципальных образований территорий Верхнекамья (долевое участие местного бюджета)    </t>
  </si>
  <si>
    <t xml:space="preserve">Реализация мероприятий комплексных планов развития муниципальных образований территорий Верхнекамья (долевое участие краевого бюджета)    </t>
  </si>
  <si>
    <t xml:space="preserve">Реализация мероприятий комплексных планов развития муниципальных образований территорий Верхнекамья  (долевое участие краевого бюджета)    </t>
  </si>
  <si>
    <t>Оснащение объектов спортивной инфраструктуры спортивно-технологическим оборудованием (долевое участие местного бюджета)</t>
  </si>
  <si>
    <t>061P552280</t>
  </si>
  <si>
    <t>Оснащение объектов спортивной инфраструктуры спортивно-технологическим оборудованием (долевое участие краевого бюджета)</t>
  </si>
  <si>
    <t>Основное мероприятие "Региональный проект "Спорт - норма жизни"</t>
  </si>
  <si>
    <t>Основное мероприятие "Региональный проект "Чистая страна"</t>
  </si>
  <si>
    <t>Субвенции, Субсидии, иные МБТ</t>
  </si>
  <si>
    <t>910002Р110</t>
  </si>
  <si>
    <t>Конкурс городских и муниципальных округов Пермского края по достижению наиболее результативных значений показателей управленческой деятельности</t>
  </si>
  <si>
    <t>Мероприятия по расселению жилищного фонда, признанного аварийным после 01 января 2017 г. (долевое участие краевого бюджета)</t>
  </si>
  <si>
    <t>0605</t>
  </si>
  <si>
    <t>Другие вопросы в области охраны окружающей среды</t>
  </si>
  <si>
    <t xml:space="preserve">Ликвидация несанкционированных свалок в границах городов и наиболее опасных объектов накопленного вреда окружающей среде (долевое участие местного бюджета)    </t>
  </si>
  <si>
    <t xml:space="preserve">Ликвидация несанкционированных свалок в границах городов и наиболее опасных объектов накопленного вреда окружающей среде (долевое участие краевого бюджета)    </t>
  </si>
  <si>
    <t xml:space="preserve">Ликвидация несанкционированных свалок в границах городов и наиболее опасных объектов накопленного вреда окружающей среде (долевое участие федерального бюджета)    </t>
  </si>
  <si>
    <t>Софинансирование проектов инициативного бюджетирования (долевое участие краевого бюджета)</t>
  </si>
  <si>
    <t>019EВ00000</t>
  </si>
  <si>
    <t>019EВ51790</t>
  </si>
  <si>
    <t>Основное мероприятие "Региональный проект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</si>
  <si>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(долевое участие краевого бюджета)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</si>
  <si>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(долевое участие федерального бюджета)</t>
  </si>
  <si>
    <t>019012Ф180</t>
  </si>
  <si>
    <t>Подпрограмма  "Обеспечение реализации муниципальной программы "Развитие системы образования Соликамского городского округа"</t>
  </si>
  <si>
    <t>Обеспечение условий для развития физической культуры и массового спорта (занятия в школах)</t>
  </si>
  <si>
    <t>Реализация мероприятия "Умею плавать" (долевое участие краевого бюджета)</t>
  </si>
  <si>
    <t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краевого бюджета)</t>
  </si>
  <si>
    <t>02901L5190</t>
  </si>
  <si>
    <t>Поддержка отрасли культуры - пополнение книжного фонда (долевое участие местного бюджета)</t>
  </si>
  <si>
    <t>Поддержка отрасли культуры - пополнение книжного фонда (долевое участие краевого бюджета)</t>
  </si>
  <si>
    <t>Поддержка отрасли культуры - пополнение книжного фонда (долевое участие федерального бюджета)</t>
  </si>
  <si>
    <t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мкраевого бюджета)</t>
  </si>
  <si>
    <t>Оснащение объектов спортивной инфраструктуры спортивно-технологическим оборудованием (долевое участиефедерального бюджета)</t>
  </si>
  <si>
    <t>0590123810</t>
  </si>
  <si>
    <t>Компенсация расходов бюджетам муниципальных образований, связанных с командированием муниципальных служащих, работников</t>
  </si>
  <si>
    <t>0610109300</t>
  </si>
  <si>
    <t>Приведение в нормативное состояние учреждений спортивной направленности</t>
  </si>
  <si>
    <t>Оснащение муниципальных образовательных организаций оборудованием, средствами обучения и воспитания (долевое участие местного бюджета)</t>
  </si>
  <si>
    <t>Приведение в нормативное состояние муниципальных учреждений дополнительного образования и прочих учреждений (кроме долевого участия в ПРП)</t>
  </si>
  <si>
    <t>0110107370</t>
  </si>
  <si>
    <t>0510305310</t>
  </si>
  <si>
    <t>Реализация муниципальной адресной программы Соликамского городского округа "Формирование современной городской среды" (кроме долевого участия)</t>
  </si>
  <si>
    <t>Установка, обслуживание и совершенствование систем видеонаблюдения на территории города</t>
  </si>
  <si>
    <t>0310403330</t>
  </si>
  <si>
    <t>Муниципальная программа "Развитие  комплексной безопасности на территории Соликамского городского округа, развитие АПК "Безопасный город""</t>
  </si>
  <si>
    <t>Совершенствование системы АПС в образовательных учреждениях</t>
  </si>
  <si>
    <t>0320203370</t>
  </si>
  <si>
    <t>0320203340</t>
  </si>
  <si>
    <t>Ремонт эвакуационных лестниц в образовательных учреждениях</t>
  </si>
  <si>
    <t>Основное мероприятие "Профилактика терроризма"</t>
  </si>
  <si>
    <t>0310400000</t>
  </si>
  <si>
    <t xml:space="preserve">Ликвидация несанкционированных свалок в границах городов и наиболее опасных объектов накопленного вреда окружающей среде  (долевое участие местного бюджета)    </t>
  </si>
  <si>
    <t>01101SН420</t>
  </si>
  <si>
    <t>Оснащение муниципальных образовательных организаций оборудованием, средствами обучения и воспитания (долевое участие краевого бюджета)</t>
  </si>
  <si>
    <t>9200000950</t>
  </si>
  <si>
    <t>Расходы на исполнение решений судов, вступивших в законную силу</t>
  </si>
  <si>
    <t>024EГ51160</t>
  </si>
  <si>
    <t>024EГ00000</t>
  </si>
  <si>
    <t>Реализация программы комплексного развития молодежной политики в регионах Российской Федерации "Регион для молодых"</t>
  </si>
  <si>
    <t>Основное мероприятие "Региональный проект "Развитие системы поддержки молодежи ("Молодежь России")"</t>
  </si>
  <si>
    <t>022J100000</t>
  </si>
  <si>
    <t>022J153330</t>
  </si>
  <si>
    <t>Основное мероприятие "Региональный проект "Развитие туристической инфраструктуры"</t>
  </si>
  <si>
    <t>Государственная поддержка региональных программ по проектированию туристского кода центра города</t>
  </si>
  <si>
    <t>05202S9605</t>
  </si>
  <si>
    <t>Обеспечение мероприятий по модернизации систем коммунальной инфраструктуры (долевое участие местного бюджета)</t>
  </si>
  <si>
    <t>0510700000</t>
  </si>
  <si>
    <t>05107SЭ240</t>
  </si>
  <si>
    <t xml:space="preserve">Основное мероприятие "Мероприятия по снижению негативного воздействия на почвы, восстановление нарушенных земель, ликвидации несанкционированных свалок"  </t>
  </si>
  <si>
    <t xml:space="preserve">Субсидия на снижение негативного воздействия на почвы, восстановление нарушенных земель, ликвидация несанкционированных свалок в пределах населенных пунктов или в границах муниципального образования (долевое участие местного бюджета)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</si>
  <si>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</si>
  <si>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Приложение 1           </t>
  </si>
  <si>
    <t xml:space="preserve">Распределение доходов бюджета по кодам поступлений в бюджет (группам, подгруппам, статьям, постатьям и элементам классификации доходов бюджета) на 2023 год и плановый период 2024 и 2025 годов </t>
  </si>
  <si>
    <t xml:space="preserve"> Коды поступлений               в бюджет</t>
  </si>
  <si>
    <t xml:space="preserve"> Наименование групп, подгрупп, статей, подстатей и элементов классификации доходов </t>
  </si>
  <si>
    <t xml:space="preserve"> 2023 год</t>
  </si>
  <si>
    <t xml:space="preserve"> 2025 год</t>
  </si>
  <si>
    <t>1 00 00000 00 0000 000</t>
  </si>
  <si>
    <t>НАЛОГОВЫЕ И НЕНАЛОГОВЫЕ ДОХОДЫ</t>
  </si>
  <si>
    <t>1 13 00000 00 0000 000</t>
  </si>
  <si>
    <t>ДОХОДЫ ОТ ОКАЗАНИЯ ПЛАТНЫХ УСЛУГ И КОМПЕНСАЦИИ ЗАТРАТ ГОСУДАРСТВА</t>
  </si>
  <si>
    <t>1 13 02994 04 0000 130</t>
  </si>
  <si>
    <t>Прочие доходы от компенсации затрат бюджетов городских округов</t>
  </si>
  <si>
    <t>1 17 00000 00 0000 000</t>
  </si>
  <si>
    <t>ПРОЧИЕ НЕНАЛОГОВЫЕ ДОХОДЫ</t>
  </si>
  <si>
    <t>1 17 15020 04 0000 150</t>
  </si>
  <si>
    <t>Инициативные платежи, зачисляемые в бюджеты городских округов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</si>
  <si>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</si>
  <si>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</si>
  <si>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</si>
  <si>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</si>
  <si>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</si>
  <si>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Дотации бюджетам  бюджетной системы  Российской Федерации </t>
  </si>
  <si>
    <t>2 02 20000 00 0000 150</t>
  </si>
  <si>
    <t>Субсидии  бюджетам бюджетной системы Российской Федерации (межбюджетные субсидии)</t>
  </si>
  <si>
    <t>2 02 30000 00 0000 150</t>
  </si>
  <si>
    <t xml:space="preserve">Субвенции бюджетам бюджетной системы Российской Федерации </t>
  </si>
  <si>
    <t>2 02 40000 00 0000 150</t>
  </si>
  <si>
    <t>Иные межбюджетные трансферты</t>
  </si>
  <si>
    <t>2 03 00000 00 0000 150</t>
  </si>
  <si>
    <t xml:space="preserve">БЕЗВОЗМЕЗДНЫЕ ПОСТУПЛЕНИЯ ОТ ГОСУДАРСТВЕННЫХ (МУНИЦИПАЛЬНЫХ) ОРГАНИЗАЦИЙ </t>
  </si>
  <si>
    <t>2 03 04099 04 0000 150</t>
  </si>
  <si>
    <t>Прочие безвозмездные поступления от государственных (муниципальных) организаций  в бюджеты городских округов</t>
  </si>
  <si>
    <t>2 07 00000 00 0000 150</t>
  </si>
  <si>
    <t xml:space="preserve">ПРОЧИЕ БЕЗВОЗМЕЗДНЫЕ ПОСТУПЛЕНИЯ </t>
  </si>
  <si>
    <t>2 07 04050 04 0000 150</t>
  </si>
  <si>
    <t>Прочие безвозмездные поступления в бюджеты городских округов</t>
  </si>
  <si>
    <t>ИТОГО ДОХОДОВ</t>
  </si>
  <si>
    <t>Приложение 5</t>
  </si>
  <si>
    <t>Распределение общего объема межбюджетных трансфертов, получаемых из других бюджетов бюджетной системы Российской Федерации, на 2023 год и плановый период 2024 и 2025 годов</t>
  </si>
  <si>
    <t xml:space="preserve">Наименование </t>
  </si>
  <si>
    <t xml:space="preserve">2023 год                     </t>
  </si>
  <si>
    <t xml:space="preserve">2024 год               </t>
  </si>
  <si>
    <t xml:space="preserve">2025 год   </t>
  </si>
  <si>
    <t>Доходы</t>
  </si>
  <si>
    <t>1.1. Межбюджетные трансферты, получаемые в бюджет Соликамского городского округа</t>
  </si>
  <si>
    <t xml:space="preserve">Дотации на выравнивание бюджетной обеспеченности муниципальных районов, муниципальных округов, городских округов Пермского края </t>
  </si>
  <si>
    <t>Иные дотации, передаваемые бюджетам муниципальных образований на стимулирование муниципальных образований к росту доходов</t>
  </si>
  <si>
    <t>1.2. Средства, получаемые на выполнение государственных полномочий  Российской Федерации</t>
  </si>
  <si>
    <t>1.3. Средства, получаемые на выполнение государственных полномочий субъекта Российской Федерации</t>
  </si>
  <si>
    <t>Единая субвенция, передаваемая бюджетам муниципальных образований на выполнение отдельных государственных полномочий в сфере образования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</si>
  <si>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</si>
  <si>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</si>
  <si>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1.4. Полномочия Соликамского городского округа с долевым финансированием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</si>
  <si>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"специальное учебно-воспитательное учреждение" и муниципальных санаторных общеобразовательных учреждениях</t>
  </si>
  <si>
    <t>Обеспечение жильем молодых семей в Соликамском городском округе</t>
  </si>
  <si>
    <t>Обеспечение работников учреждений бюджетной сферы Пермского края путевками на санаторно-курортное лечение и оздоровление</t>
  </si>
  <si>
    <t>Выполнение работ по сохранению объектов культурного наследия, находящихся в собственности муниципальных образований</t>
  </si>
  <si>
    <t>Выплата материального стимулирования народным дружинникам за участие в охране общественного порядка</t>
  </si>
  <si>
    <t>Реализация мероприятий, направленных на комплексное развитие сельских территорий (Благоустройство сельских территорий)</t>
  </si>
  <si>
    <t>Мероприятия по расселению жилищного фонда, признанного аварийным после 1 января 2017 г.</t>
  </si>
  <si>
    <t>Обеспечение устойчивого сокращения непригодного для проживания жилого фонда</t>
  </si>
  <si>
    <t>Реализация мероприятий по обеспечению устойчивого сокращения непригодного для проживания жилого фонда</t>
  </si>
  <si>
    <t>Ремонт общего имущества в многоквартирных домах на территории Пермского края</t>
  </si>
  <si>
    <t>Софинансирование проектов инициативного бюджетирования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</si>
  <si>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</si>
  <si>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</t>
  </si>
  <si>
    <t>Реализация мероприятий комплексных планов развития муниципальных образований территорий Верхнекамья</t>
  </si>
  <si>
    <t>Софинансирование вопросов местного значения с участием средств самообложения граждан</t>
  </si>
  <si>
    <t>Реализация мероприятия "Умею плавать!"</t>
  </si>
  <si>
    <t>Оснащение объектов спортивной инфраструктуры спортивно- технологическим оборудованием</t>
  </si>
  <si>
    <t>Устройство спортивных площадок и оснащение объектов спортивным оборудованием и инвентарем для занятий физической культурой и спортом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</si>
  <si>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</si>
  <si>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Государственная поддержка организаций, входящих в систему спортивной подготовки</t>
  </si>
  <si>
    <t>Проведение мероприятий по комплектованию книжных фондов библиотек муниципальных образований и государственных общедоступных библиотек субъектов Российской Федерации</t>
  </si>
  <si>
    <t>Ликвидация несанкционированных свалок в границах городов и наиболее опасных объектов накопленного вреда окружающей среде</t>
  </si>
  <si>
    <t>Компенсация расходов бюджетам муниципальных образований, связанных с командированием муниципальных служащих, работников (ПК)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</si>
  <si>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</si>
  <si>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Итого</t>
  </si>
  <si>
    <t>без дотации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</si>
  <si>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</si>
  <si>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</si>
  <si>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2 18 04010 04 0000 150</t>
  </si>
  <si>
    <t>Доходы бюджетов городских округов от возврата бюджетными учреждениями остатков субсидий прошлых лет</t>
  </si>
  <si>
    <t>Расходы                   (с учетом переданных остатков)</t>
  </si>
  <si>
    <t>остатки МБТ</t>
  </si>
  <si>
    <r>
      <t xml:space="preserve"> ННД + дотация СЗН + целевые ПАО +  возвраты МАУ, МБУ </t>
    </r>
    <r>
      <rPr>
        <i/>
        <sz val="9"/>
        <color rgb="FFC00000"/>
        <rFont val="Times New Roman"/>
        <family val="1"/>
        <charset val="204"/>
      </rPr>
      <t>= изменения</t>
    </r>
  </si>
  <si>
    <t>муниципальные  контракты (согласшения, договоры) со сроком завершения в 2023 г.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</si>
  <si>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 (долевое участие краевого бюджета)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</si>
  <si>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 (долевое участие федерального бюджета)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</si>
  <si>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(долевое участие местного бюджета)</t>
  </si>
  <si>
    <t>Государственная поддержка организаций, входящих в систему спортивной подготовки  (долевое участие  краевого бюджета)</t>
  </si>
  <si>
    <t>Государственная поддержка организаций, входящих в систему спортивной подготовки  (долевое участие федерального бюджета)</t>
  </si>
  <si>
    <t>Государственная поддержка организаций, входящих в систему спортивной подготовки (долевое участие местного бюджета)</t>
  </si>
  <si>
    <t>Приложение 1</t>
  </si>
  <si>
    <t>Приложение 3</t>
  </si>
  <si>
    <r>
      <t xml:space="preserve">Софинансирование проектов инициативного бюджетирования (долевое участие краевого бюджета) </t>
    </r>
    <r>
      <rPr>
        <b/>
        <i/>
        <sz val="12"/>
        <rFont val="Times New Roman"/>
        <family val="1"/>
        <charset val="204"/>
      </rPr>
      <t xml:space="preserve">   </t>
    </r>
  </si>
  <si>
    <t>Приложение 2</t>
  </si>
  <si>
    <t>от 26.04.2023 № 255</t>
  </si>
  <si>
    <r>
      <t xml:space="preserve">Иные бюджетные ассигнования </t>
    </r>
    <r>
      <rPr>
        <b/>
        <sz val="14"/>
        <rFont val="Times New Roman"/>
        <family val="1"/>
        <charset val="204"/>
      </rPr>
      <t xml:space="preserve"> </t>
    </r>
  </si>
  <si>
    <t>Обеспечение жильем молодых семей (долевое участие местного бюджета)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</si>
</sst>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?"/>
    <numFmt numFmtId="166" formatCode="#,##0.0"/>
    <numFmt numFmtId="167" formatCode="#,##0.000"/>
    <numFmt numFmtId="168" formatCode="#,##0.00000"/>
    <numFmt numFmtId="169" formatCode="dd/mm/yyyy\ hh:mm"/>
    <numFmt numFmtId="170" formatCode="0.000%"/>
    <numFmt numFmtId="171" formatCode="0.0"/>
  </numFmts>
  <fonts count="33" x14ac:knownFonts="1">
    <font>
      <sz val="10"/>
      <name val="Arial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i/>
      <sz val="12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i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"/>
      <family val="2"/>
      <charset val="204"/>
    </font>
    <font>
      <i/>
      <sz val="12"/>
      <color rgb="FFC00000"/>
      <name val="Times New Roman"/>
      <family val="1"/>
      <charset val="204"/>
    </font>
    <font>
      <b/>
      <sz val="10.5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2"/>
      <color rgb="FFC0000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rgb="FFC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3" fillId="0" borderId="0"/>
    <xf numFmtId="0" fontId="6" fillId="0" borderId="0"/>
    <xf numFmtId="0" fontId="7" fillId="0" borderId="0"/>
    <xf numFmtId="164" fontId="6" fillId="0" borderId="0" applyFont="0" applyFill="0" applyBorder="0" applyAlignment="0" applyProtection="0"/>
    <xf numFmtId="0" fontId="3" fillId="0" borderId="0"/>
    <xf numFmtId="164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/>
    <xf numFmtId="9" fontId="22" fillId="0" borderId="0" applyFont="0" applyFill="0" applyBorder="0" applyAlignment="0" applyProtection="0"/>
  </cellStyleXfs>
  <cellXfs count="226">
    <xf numFmtId="0" fontId="0" fillId="0" borderId="0" xfId="0"/>
    <xf numFmtId="0" fontId="2" fillId="0" borderId="0" xfId="2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 wrapText="1"/>
    </xf>
    <xf numFmtId="166" fontId="1" fillId="0" borderId="1" xfId="1" applyNumberFormat="1" applyFont="1" applyFill="1" applyBorder="1" applyAlignment="1" applyProtection="1">
      <alignment horizontal="right" vertical="center" wrapText="1"/>
    </xf>
    <xf numFmtId="166" fontId="2" fillId="0" borderId="1" xfId="1" applyNumberFormat="1" applyFont="1" applyFill="1" applyBorder="1" applyAlignment="1" applyProtection="1">
      <alignment horizontal="right" vertical="center" wrapText="1"/>
    </xf>
    <xf numFmtId="168" fontId="2" fillId="0" borderId="1" xfId="1" applyNumberFormat="1" applyFont="1" applyFill="1" applyBorder="1" applyAlignment="1" applyProtection="1">
      <alignment horizontal="right" vertical="center" wrapText="1"/>
    </xf>
    <xf numFmtId="167" fontId="2" fillId="0" borderId="1" xfId="1" applyNumberFormat="1" applyFont="1" applyFill="1" applyBorder="1" applyAlignment="1" applyProtection="1">
      <alignment horizontal="right" vertical="center" wrapText="1"/>
    </xf>
    <xf numFmtId="4" fontId="2" fillId="0" borderId="1" xfId="1" applyNumberFormat="1" applyFont="1" applyFill="1" applyBorder="1" applyAlignment="1" applyProtection="1">
      <alignment horizontal="right" vertical="center" wrapText="1"/>
    </xf>
    <xf numFmtId="166" fontId="1" fillId="0" borderId="1" xfId="1" applyNumberFormat="1" applyFont="1" applyFill="1" applyBorder="1" applyAlignment="1">
      <alignment horizontal="right" vertical="center" wrapText="1"/>
    </xf>
    <xf numFmtId="49" fontId="1" fillId="0" borderId="1" xfId="1" applyNumberFormat="1" applyFont="1" applyFill="1" applyBorder="1" applyAlignment="1" applyProtection="1">
      <alignment horizontal="justify" vertical="center" wrapText="1"/>
    </xf>
    <xf numFmtId="49" fontId="2" fillId="0" borderId="1" xfId="1" applyNumberFormat="1" applyFont="1" applyFill="1" applyBorder="1" applyAlignment="1" applyProtection="1">
      <alignment horizontal="justify" vertical="center" wrapText="1"/>
    </xf>
    <xf numFmtId="0" fontId="1" fillId="0" borderId="1" xfId="1" applyNumberFormat="1" applyFont="1" applyFill="1" applyBorder="1" applyAlignment="1">
      <alignment horizontal="justify" vertical="center" wrapText="1"/>
    </xf>
    <xf numFmtId="0" fontId="2" fillId="0" borderId="1" xfId="1" applyNumberFormat="1" applyFont="1" applyFill="1" applyBorder="1" applyAlignment="1">
      <alignment horizontal="justify" vertical="center" wrapText="1"/>
    </xf>
    <xf numFmtId="49" fontId="1" fillId="0" borderId="1" xfId="1" applyNumberFormat="1" applyFont="1" applyFill="1" applyBorder="1" applyAlignment="1">
      <alignment horizontal="justify" vertical="center" wrapText="1"/>
    </xf>
    <xf numFmtId="49" fontId="1" fillId="0" borderId="1" xfId="0" applyNumberFormat="1" applyFont="1" applyFill="1" applyBorder="1" applyAlignment="1">
      <alignment vertical="center" wrapText="1"/>
    </xf>
    <xf numFmtId="49" fontId="4" fillId="0" borderId="2" xfId="1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 applyProtection="1">
      <alignment horizontal="right" vertical="center" wrapText="1"/>
    </xf>
    <xf numFmtId="166" fontId="2" fillId="0" borderId="1" xfId="0" applyNumberFormat="1" applyFont="1" applyFill="1" applyBorder="1" applyAlignment="1" applyProtection="1">
      <alignment horizontal="right" vertical="center" wrapText="1"/>
    </xf>
    <xf numFmtId="168" fontId="2" fillId="0" borderId="1" xfId="0" applyNumberFormat="1" applyFont="1" applyFill="1" applyBorder="1" applyAlignment="1" applyProtection="1">
      <alignment horizontal="right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 applyProtection="1">
      <alignment horizontal="justify" vertical="center" wrapText="1"/>
    </xf>
    <xf numFmtId="49" fontId="2" fillId="0" borderId="1" xfId="0" applyNumberFormat="1" applyFont="1" applyFill="1" applyBorder="1" applyAlignment="1" applyProtection="1">
      <alignment horizontal="justify" vertical="center" wrapText="1"/>
    </xf>
    <xf numFmtId="0" fontId="6" fillId="0" borderId="0" xfId="11" applyFont="1" applyFill="1" applyAlignment="1">
      <alignment vertical="center"/>
    </xf>
    <xf numFmtId="0" fontId="2" fillId="0" borderId="0" xfId="2" applyFont="1" applyFill="1" applyAlignment="1">
      <alignment vertical="center"/>
    </xf>
    <xf numFmtId="0" fontId="16" fillId="0" borderId="0" xfId="11" applyFont="1" applyFill="1" applyAlignment="1">
      <alignment vertical="center"/>
    </xf>
    <xf numFmtId="0" fontId="17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19" fillId="0" borderId="0" xfId="11" applyFont="1" applyFill="1" applyAlignment="1">
      <alignment vertical="center"/>
    </xf>
    <xf numFmtId="0" fontId="14" fillId="0" borderId="0" xfId="11" applyFont="1" applyFill="1" applyAlignment="1">
      <alignment vertical="center"/>
    </xf>
    <xf numFmtId="0" fontId="20" fillId="0" borderId="7" xfId="0" applyFont="1" applyFill="1" applyBorder="1" applyAlignment="1" applyProtection="1">
      <alignment wrapText="1"/>
    </xf>
    <xf numFmtId="0" fontId="14" fillId="0" borderId="0" xfId="0" applyFont="1" applyFill="1" applyAlignment="1">
      <alignment horizontal="right" vertical="center"/>
    </xf>
    <xf numFmtId="0" fontId="18" fillId="0" borderId="1" xfId="11" applyFont="1" applyFill="1" applyBorder="1" applyAlignment="1">
      <alignment horizontal="center" vertical="center" wrapText="1"/>
    </xf>
    <xf numFmtId="0" fontId="18" fillId="0" borderId="1" xfId="1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49" fontId="14" fillId="0" borderId="8" xfId="11" applyNumberFormat="1" applyFont="1" applyFill="1" applyBorder="1" applyAlignment="1">
      <alignment horizontal="center" vertical="center"/>
    </xf>
    <xf numFmtId="0" fontId="14" fillId="0" borderId="9" xfId="11" applyFont="1" applyFill="1" applyBorder="1" applyAlignment="1">
      <alignment horizontal="left" vertical="center"/>
    </xf>
    <xf numFmtId="166" fontId="14" fillId="0" borderId="9" xfId="11" applyNumberFormat="1" applyFont="1" applyFill="1" applyBorder="1" applyAlignment="1">
      <alignment vertical="center"/>
    </xf>
    <xf numFmtId="0" fontId="14" fillId="0" borderId="9" xfId="11" applyFont="1" applyFill="1" applyBorder="1" applyAlignment="1">
      <alignment vertical="center" wrapText="1"/>
    </xf>
    <xf numFmtId="0" fontId="14" fillId="0" borderId="9" xfId="11" applyFont="1" applyFill="1" applyBorder="1" applyAlignment="1">
      <alignment wrapText="1"/>
    </xf>
    <xf numFmtId="166" fontId="14" fillId="0" borderId="9" xfId="11" applyNumberFormat="1" applyFont="1" applyFill="1" applyBorder="1" applyAlignment="1">
      <alignment horizontal="center" wrapText="1"/>
    </xf>
    <xf numFmtId="0" fontId="21" fillId="0" borderId="0" xfId="0" applyFont="1" applyFill="1"/>
    <xf numFmtId="0" fontId="14" fillId="0" borderId="10" xfId="11" applyFont="1" applyFill="1" applyBorder="1" applyAlignment="1">
      <alignment vertical="center" wrapText="1"/>
    </xf>
    <xf numFmtId="0" fontId="14" fillId="0" borderId="2" xfId="11" applyFont="1" applyFill="1" applyBorder="1" applyAlignment="1">
      <alignment wrapText="1"/>
    </xf>
    <xf numFmtId="166" fontId="14" fillId="0" borderId="11" xfId="11" applyNumberFormat="1" applyFont="1" applyFill="1" applyBorder="1" applyAlignment="1">
      <alignment horizontal="center" wrapText="1"/>
    </xf>
    <xf numFmtId="166" fontId="14" fillId="0" borderId="2" xfId="11" applyNumberFormat="1" applyFont="1" applyFill="1" applyBorder="1" applyAlignment="1">
      <alignment horizontal="center" wrapText="1"/>
    </xf>
    <xf numFmtId="166" fontId="14" fillId="0" borderId="12" xfId="11" applyNumberFormat="1" applyFont="1" applyFill="1" applyBorder="1" applyAlignment="1">
      <alignment horizontal="center" wrapText="1"/>
    </xf>
    <xf numFmtId="0" fontId="14" fillId="0" borderId="8" xfId="0" applyFont="1" applyFill="1" applyBorder="1" applyAlignment="1">
      <alignment vertical="center" wrapText="1"/>
    </xf>
    <xf numFmtId="0" fontId="14" fillId="0" borderId="9" xfId="0" applyFont="1" applyFill="1" applyBorder="1" applyAlignment="1">
      <alignment wrapText="1"/>
    </xf>
    <xf numFmtId="0" fontId="6" fillId="0" borderId="0" xfId="11" applyFont="1" applyFill="1" applyAlignment="1">
      <alignment vertical="center" wrapText="1"/>
    </xf>
    <xf numFmtId="0" fontId="14" fillId="0" borderId="14" xfId="0" applyFont="1" applyFill="1" applyBorder="1" applyAlignment="1">
      <alignment wrapText="1"/>
    </xf>
    <xf numFmtId="0" fontId="14" fillId="0" borderId="6" xfId="0" applyFont="1" applyFill="1" applyBorder="1" applyAlignment="1">
      <alignment wrapText="1"/>
    </xf>
    <xf numFmtId="166" fontId="14" fillId="0" borderId="7" xfId="11" applyNumberFormat="1" applyFont="1" applyFill="1" applyBorder="1" applyAlignment="1">
      <alignment horizontal="center" wrapText="1"/>
    </xf>
    <xf numFmtId="166" fontId="14" fillId="0" borderId="6" xfId="11" applyNumberFormat="1" applyFont="1" applyFill="1" applyBorder="1" applyAlignment="1">
      <alignment horizontal="center" wrapText="1"/>
    </xf>
    <xf numFmtId="166" fontId="14" fillId="0" borderId="15" xfId="11" applyNumberFormat="1" applyFont="1" applyFill="1" applyBorder="1" applyAlignment="1">
      <alignment horizontal="center" wrapText="1"/>
    </xf>
    <xf numFmtId="0" fontId="20" fillId="0" borderId="0" xfId="11" applyFont="1" applyFill="1" applyAlignment="1">
      <alignment horizontal="right" vertical="center"/>
    </xf>
    <xf numFmtId="166" fontId="0" fillId="0" borderId="0" xfId="0" applyNumberFormat="1" applyFill="1"/>
    <xf numFmtId="166" fontId="6" fillId="0" borderId="0" xfId="11" applyNumberFormat="1" applyFont="1" applyFill="1" applyAlignment="1">
      <alignment vertical="center"/>
    </xf>
    <xf numFmtId="0" fontId="6" fillId="0" borderId="0" xfId="1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justify" vertical="center" wrapText="1"/>
    </xf>
    <xf numFmtId="49" fontId="1" fillId="0" borderId="1" xfId="0" applyNumberFormat="1" applyFont="1" applyFill="1" applyBorder="1" applyAlignment="1">
      <alignment horizontal="center" wrapText="1"/>
    </xf>
    <xf numFmtId="0" fontId="25" fillId="0" borderId="0" xfId="0" applyFont="1" applyFill="1" applyAlignment="1">
      <alignment vertical="center"/>
    </xf>
    <xf numFmtId="168" fontId="26" fillId="0" borderId="0" xfId="0" applyNumberFormat="1" applyFont="1" applyFill="1" applyBorder="1" applyAlignment="1"/>
    <xf numFmtId="170" fontId="23" fillId="0" borderId="0" xfId="12" applyNumberFormat="1" applyFont="1" applyFill="1" applyAlignment="1">
      <alignment vertical="center"/>
    </xf>
    <xf numFmtId="166" fontId="14" fillId="0" borderId="13" xfId="11" applyNumberFormat="1" applyFont="1" applyFill="1" applyBorder="1" applyAlignment="1">
      <alignment horizontal="center" wrapText="1"/>
    </xf>
    <xf numFmtId="0" fontId="2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center" vertical="center"/>
    </xf>
    <xf numFmtId="0" fontId="12" fillId="0" borderId="7" xfId="0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 applyProtection="1">
      <alignment horizontal="center" vertical="center" wrapText="1"/>
    </xf>
    <xf numFmtId="49" fontId="2" fillId="0" borderId="1" xfId="1" applyNumberFormat="1" applyFont="1" applyFill="1" applyBorder="1" applyAlignment="1" applyProtection="1">
      <alignment horizontal="center" vertical="center" wrapText="1"/>
    </xf>
    <xf numFmtId="49" fontId="1" fillId="0" borderId="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49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 applyAlignment="1">
      <alignment wrapText="1"/>
    </xf>
    <xf numFmtId="49" fontId="1" fillId="0" borderId="1" xfId="2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2" fillId="0" borderId="0" xfId="1" applyFont="1" applyFill="1" applyBorder="1" applyAlignment="1" applyProtection="1">
      <alignment horizontal="justify" vertical="center"/>
    </xf>
    <xf numFmtId="0" fontId="2" fillId="0" borderId="0" xfId="1" applyFont="1" applyFill="1" applyAlignment="1">
      <alignment horizontal="justify" vertical="center"/>
    </xf>
    <xf numFmtId="0" fontId="1" fillId="0" borderId="1" xfId="2" applyFont="1" applyFill="1" applyBorder="1" applyAlignment="1">
      <alignment horizontal="justify" vertical="center" wrapText="1"/>
    </xf>
    <xf numFmtId="165" fontId="1" fillId="0" borderId="1" xfId="1" applyNumberFormat="1" applyFont="1" applyFill="1" applyBorder="1" applyAlignment="1" applyProtection="1">
      <alignment horizontal="justify" vertical="center" wrapText="1"/>
    </xf>
    <xf numFmtId="49" fontId="1" fillId="0" borderId="1" xfId="2" applyNumberFormat="1" applyFont="1" applyFill="1" applyBorder="1" applyAlignment="1">
      <alignment horizontal="justify" vertical="center" wrapText="1"/>
    </xf>
    <xf numFmtId="0" fontId="3" fillId="0" borderId="0" xfId="1" applyFont="1" applyFill="1" applyAlignment="1">
      <alignment horizontal="justify" vertical="center"/>
    </xf>
    <xf numFmtId="49" fontId="2" fillId="0" borderId="1" xfId="2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 applyProtection="1">
      <alignment vertical="center"/>
    </xf>
    <xf numFmtId="0" fontId="2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10" fillId="0" borderId="0" xfId="1" applyFont="1" applyFill="1" applyAlignment="1">
      <alignment vertical="center"/>
    </xf>
    <xf numFmtId="0" fontId="3" fillId="0" borderId="1" xfId="1" applyFont="1" applyFill="1" applyBorder="1" applyAlignment="1">
      <alignment vertical="center"/>
    </xf>
    <xf numFmtId="0" fontId="11" fillId="0" borderId="0" xfId="1" applyFont="1" applyFill="1" applyAlignment="1">
      <alignment vertical="center"/>
    </xf>
    <xf numFmtId="166" fontId="1" fillId="0" borderId="1" xfId="1" applyNumberFormat="1" applyFont="1" applyFill="1" applyBorder="1" applyAlignment="1" applyProtection="1">
      <alignment horizontal="right" vertical="center"/>
    </xf>
    <xf numFmtId="166" fontId="3" fillId="0" borderId="0" xfId="1" applyNumberFormat="1" applyFont="1" applyFill="1" applyAlignment="1">
      <alignment vertical="center"/>
    </xf>
    <xf numFmtId="0" fontId="1" fillId="0" borderId="1" xfId="0" applyFont="1" applyFill="1" applyBorder="1" applyAlignment="1">
      <alignment vertical="center" wrapText="1"/>
    </xf>
    <xf numFmtId="49" fontId="1" fillId="0" borderId="1" xfId="2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1" fillId="0" borderId="1" xfId="0" applyNumberFormat="1" applyFont="1" applyFill="1" applyBorder="1" applyAlignment="1">
      <alignment horizontal="justify" vertical="center" wrapText="1"/>
    </xf>
    <xf numFmtId="168" fontId="1" fillId="0" borderId="1" xfId="1" applyNumberFormat="1" applyFont="1" applyFill="1" applyBorder="1" applyAlignment="1" applyProtection="1">
      <alignment horizontal="right" vertical="center" wrapText="1"/>
    </xf>
    <xf numFmtId="49" fontId="1" fillId="0" borderId="1" xfId="1" applyNumberFormat="1" applyFont="1" applyFill="1" applyBorder="1" applyAlignment="1" applyProtection="1">
      <alignment horizontal="center" vertical="top" wrapText="1"/>
    </xf>
    <xf numFmtId="49" fontId="1" fillId="0" borderId="1" xfId="1" applyNumberFormat="1" applyFont="1" applyFill="1" applyBorder="1" applyAlignment="1" applyProtection="1">
      <alignment horizontal="justify" vertical="top" wrapText="1"/>
    </xf>
    <xf numFmtId="0" fontId="2" fillId="0" borderId="0" xfId="0" applyFont="1" applyFill="1" applyBorder="1" applyAlignment="1" applyProtection="1">
      <alignment horizontal="justify" vertical="center"/>
    </xf>
    <xf numFmtId="0" fontId="1" fillId="0" borderId="0" xfId="0" applyFont="1" applyFill="1" applyBorder="1" applyAlignment="1" applyProtection="1">
      <alignment horizontal="justify" vertical="center"/>
    </xf>
    <xf numFmtId="169" fontId="1" fillId="0" borderId="0" xfId="0" applyNumberFormat="1" applyFont="1" applyFill="1" applyBorder="1" applyAlignment="1" applyProtection="1">
      <alignment horizontal="justify" vertical="center"/>
    </xf>
    <xf numFmtId="0" fontId="13" fillId="0" borderId="7" xfId="0" applyFont="1" applyFill="1" applyBorder="1" applyAlignment="1" applyProtection="1">
      <alignment vertical="center" wrapText="1"/>
    </xf>
    <xf numFmtId="0" fontId="13" fillId="0" borderId="0" xfId="0" applyFont="1" applyFill="1" applyBorder="1" applyAlignment="1" applyProtection="1">
      <alignment vertical="center" wrapText="1"/>
    </xf>
    <xf numFmtId="0" fontId="4" fillId="0" borderId="2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165" fontId="1" fillId="0" borderId="1" xfId="0" applyNumberFormat="1" applyFont="1" applyFill="1" applyBorder="1" applyAlignment="1" applyProtection="1">
      <alignment horizontal="justify" vertical="center" wrapText="1"/>
    </xf>
    <xf numFmtId="0" fontId="15" fillId="0" borderId="1" xfId="10" applyFont="1" applyFill="1" applyBorder="1" applyAlignment="1">
      <alignment horizontal="justify" vertical="center"/>
    </xf>
    <xf numFmtId="0" fontId="1" fillId="0" borderId="1" xfId="0" applyFont="1" applyFill="1" applyBorder="1" applyAlignment="1">
      <alignment horizontal="justify" vertical="center" wrapText="1"/>
    </xf>
    <xf numFmtId="166" fontId="1" fillId="0" borderId="1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justify" vertical="center"/>
    </xf>
    <xf numFmtId="166" fontId="3" fillId="0" borderId="0" xfId="0" applyNumberFormat="1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vertical="center" wrapText="1"/>
    </xf>
    <xf numFmtId="0" fontId="2" fillId="0" borderId="7" xfId="0" applyFont="1" applyFill="1" applyBorder="1"/>
    <xf numFmtId="0" fontId="2" fillId="0" borderId="7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justify" wrapText="1"/>
    </xf>
    <xf numFmtId="166" fontId="1" fillId="0" borderId="1" xfId="2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166" fontId="2" fillId="0" borderId="1" xfId="2" applyNumberFormat="1" applyFont="1" applyFill="1" applyBorder="1" applyAlignment="1">
      <alignment horizontal="center" wrapText="1"/>
    </xf>
    <xf numFmtId="166" fontId="1" fillId="0" borderId="1" xfId="0" applyNumberFormat="1" applyFont="1" applyFill="1" applyBorder="1" applyAlignment="1">
      <alignment horizontal="center" wrapText="1"/>
    </xf>
    <xf numFmtId="166" fontId="1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justify" wrapText="1"/>
    </xf>
    <xf numFmtId="166" fontId="2" fillId="0" borderId="1" xfId="0" applyNumberFormat="1" applyFont="1" applyFill="1" applyBorder="1" applyAlignment="1">
      <alignment horizontal="center" wrapText="1"/>
    </xf>
    <xf numFmtId="0" fontId="1" fillId="0" borderId="5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166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wrapText="1"/>
    </xf>
    <xf numFmtId="171" fontId="3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20" fillId="0" borderId="0" xfId="0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68" fontId="1" fillId="0" borderId="6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166" fontId="1" fillId="0" borderId="1" xfId="4" applyNumberFormat="1" applyFont="1" applyFill="1" applyBorder="1" applyAlignment="1">
      <alignment horizontal="right" vertical="center"/>
    </xf>
    <xf numFmtId="49" fontId="2" fillId="0" borderId="1" xfId="5" applyNumberFormat="1" applyFont="1" applyFill="1" applyBorder="1" applyAlignment="1">
      <alignment horizontal="justify" vertical="center" wrapText="1"/>
    </xf>
    <xf numFmtId="166" fontId="2" fillId="0" borderId="1" xfId="1" applyNumberFormat="1" applyFont="1" applyFill="1" applyBorder="1" applyAlignment="1">
      <alignment horizontal="right" vertical="center" wrapText="1"/>
    </xf>
    <xf numFmtId="166" fontId="2" fillId="0" borderId="1" xfId="0" applyNumberFormat="1" applyFont="1" applyFill="1" applyBorder="1" applyAlignment="1">
      <alignment vertical="center"/>
    </xf>
    <xf numFmtId="166" fontId="1" fillId="0" borderId="1" xfId="4" applyNumberFormat="1" applyFont="1" applyFill="1" applyBorder="1" applyAlignment="1">
      <alignment horizontal="right" vertical="center" wrapText="1"/>
    </xf>
    <xf numFmtId="0" fontId="2" fillId="0" borderId="1" xfId="5" applyNumberFormat="1" applyFont="1" applyFill="1" applyBorder="1" applyAlignment="1">
      <alignment horizontal="justify" vertical="center" wrapText="1"/>
    </xf>
    <xf numFmtId="166" fontId="2" fillId="0" borderId="1" xfId="4" applyNumberFormat="1" applyFont="1" applyFill="1" applyBorder="1" applyAlignment="1">
      <alignment horizontal="right" vertical="center" wrapText="1"/>
    </xf>
    <xf numFmtId="166" fontId="1" fillId="0" borderId="1" xfId="0" applyNumberFormat="1" applyFont="1" applyFill="1" applyBorder="1" applyAlignment="1">
      <alignment horizontal="right" vertical="center"/>
    </xf>
    <xf numFmtId="0" fontId="28" fillId="0" borderId="1" xfId="0" applyFont="1" applyFill="1" applyBorder="1" applyAlignment="1">
      <alignment horizontal="justify" vertical="center"/>
    </xf>
    <xf numFmtId="166" fontId="28" fillId="0" borderId="1" xfId="0" applyNumberFormat="1" applyFont="1" applyFill="1" applyBorder="1" applyAlignment="1">
      <alignment vertical="center"/>
    </xf>
    <xf numFmtId="166" fontId="2" fillId="0" borderId="0" xfId="0" applyNumberFormat="1" applyFont="1" applyFill="1" applyAlignment="1">
      <alignment vertical="center"/>
    </xf>
    <xf numFmtId="0" fontId="29" fillId="2" borderId="0" xfId="0" applyFont="1" applyFill="1" applyAlignment="1">
      <alignment wrapText="1"/>
    </xf>
    <xf numFmtId="166" fontId="29" fillId="2" borderId="0" xfId="0" applyNumberFormat="1" applyFont="1" applyFill="1"/>
    <xf numFmtId="0" fontId="9" fillId="0" borderId="0" xfId="0" applyFont="1" applyFill="1" applyAlignment="1">
      <alignment vertical="center"/>
    </xf>
    <xf numFmtId="166" fontId="9" fillId="0" borderId="0" xfId="0" applyNumberFormat="1" applyFont="1" applyFill="1" applyAlignment="1">
      <alignment vertical="center"/>
    </xf>
    <xf numFmtId="49" fontId="4" fillId="0" borderId="1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right" vertical="center" wrapText="1"/>
    </xf>
    <xf numFmtId="166" fontId="2" fillId="3" borderId="1" xfId="1" applyNumberFormat="1" applyFont="1" applyFill="1" applyBorder="1" applyAlignment="1" applyProtection="1">
      <alignment horizontal="right" vertical="center" wrapText="1"/>
    </xf>
    <xf numFmtId="166" fontId="1" fillId="3" borderId="1" xfId="0" applyNumberFormat="1" applyFont="1" applyFill="1" applyBorder="1" applyAlignment="1">
      <alignment vertical="center"/>
    </xf>
    <xf numFmtId="0" fontId="2" fillId="0" borderId="0" xfId="1" applyFont="1" applyFill="1" applyBorder="1" applyAlignment="1" applyProtection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6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1" fillId="0" borderId="3" xfId="1" applyNumberFormat="1" applyFont="1" applyFill="1" applyBorder="1" applyAlignment="1" applyProtection="1">
      <alignment horizontal="left" vertical="center"/>
    </xf>
    <xf numFmtId="49" fontId="1" fillId="0" borderId="4" xfId="1" applyNumberFormat="1" applyFont="1" applyFill="1" applyBorder="1" applyAlignment="1" applyProtection="1">
      <alignment horizontal="left" vertical="center"/>
    </xf>
    <xf numFmtId="49" fontId="1" fillId="0" borderId="5" xfId="1" applyNumberFormat="1" applyFont="1" applyFill="1" applyBorder="1" applyAlignment="1" applyProtection="1">
      <alignment horizontal="left" vertical="center"/>
    </xf>
    <xf numFmtId="49" fontId="27" fillId="0" borderId="2" xfId="1" applyNumberFormat="1" applyFont="1" applyFill="1" applyBorder="1" applyAlignment="1">
      <alignment horizontal="center" vertical="center" wrapText="1"/>
    </xf>
    <xf numFmtId="49" fontId="27" fillId="0" borderId="6" xfId="1" applyNumberFormat="1" applyFont="1" applyFill="1" applyBorder="1" applyAlignment="1">
      <alignment horizontal="center" vertical="center" wrapText="1"/>
    </xf>
    <xf numFmtId="0" fontId="1" fillId="0" borderId="0" xfId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horizontal="center" vertical="center" wrapText="1"/>
    </xf>
    <xf numFmtId="0" fontId="2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0" fontId="18" fillId="0" borderId="0" xfId="11" applyFont="1" applyFill="1" applyAlignment="1">
      <alignment horizontal="center" vertical="center" wrapText="1"/>
    </xf>
    <xf numFmtId="0" fontId="18" fillId="0" borderId="0" xfId="11" applyFont="1" applyFill="1" applyAlignment="1">
      <alignment horizontal="center" vertical="center"/>
    </xf>
    <xf numFmtId="0" fontId="13" fillId="0" borderId="2" xfId="11" applyFont="1" applyFill="1" applyBorder="1" applyAlignment="1">
      <alignment horizontal="center" wrapText="1"/>
    </xf>
    <xf numFmtId="0" fontId="13" fillId="0" borderId="6" xfId="11" applyFont="1" applyFill="1" applyBorder="1" applyAlignment="1">
      <alignment horizontal="center" wrapText="1"/>
    </xf>
    <xf numFmtId="0" fontId="18" fillId="0" borderId="1" xfId="11" applyFont="1" applyFill="1" applyBorder="1" applyAlignment="1">
      <alignment wrapText="1"/>
    </xf>
    <xf numFmtId="166" fontId="18" fillId="0" borderId="2" xfId="11" applyNumberFormat="1" applyFont="1" applyFill="1" applyBorder="1" applyAlignment="1">
      <alignment horizontal="center" wrapText="1"/>
    </xf>
    <xf numFmtId="166" fontId="18" fillId="0" borderId="6" xfId="11" applyNumberFormat="1" applyFont="1" applyFill="1" applyBorder="1" applyAlignment="1">
      <alignment horizontal="center" wrapText="1"/>
    </xf>
    <xf numFmtId="168" fontId="1" fillId="0" borderId="3" xfId="0" applyNumberFormat="1" applyFont="1" applyFill="1" applyBorder="1" applyAlignment="1">
      <alignment horizontal="center" vertical="center" wrapText="1"/>
    </xf>
    <xf numFmtId="168" fontId="1" fillId="0" borderId="5" xfId="0" applyNumberFormat="1" applyFont="1" applyFill="1" applyBorder="1" applyAlignment="1">
      <alignment horizontal="center" vertical="center" wrapText="1"/>
    </xf>
    <xf numFmtId="168" fontId="1" fillId="0" borderId="2" xfId="0" applyNumberFormat="1" applyFont="1" applyFill="1" applyBorder="1" applyAlignment="1">
      <alignment horizontal="center" vertical="center" wrapText="1"/>
    </xf>
    <xf numFmtId="168" fontId="1" fillId="0" borderId="6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31" fillId="0" borderId="0" xfId="1" applyFont="1" applyFill="1" applyAlignment="1">
      <alignment vertical="center" wrapText="1"/>
    </xf>
    <xf numFmtId="49" fontId="2" fillId="0" borderId="1" xfId="2" applyNumberFormat="1" applyFont="1" applyFill="1" applyBorder="1" applyAlignment="1">
      <alignment horizontal="center" wrapText="1"/>
    </xf>
    <xf numFmtId="49" fontId="1" fillId="0" borderId="6" xfId="1" applyNumberFormat="1" applyFont="1" applyFill="1" applyBorder="1" applyAlignment="1">
      <alignment horizontal="center" vertical="center" wrapText="1"/>
    </xf>
    <xf numFmtId="49" fontId="2" fillId="0" borderId="6" xfId="1" applyNumberFormat="1" applyFont="1" applyFill="1" applyBorder="1" applyAlignment="1">
      <alignment horizontal="center" vertical="center" wrapText="1"/>
    </xf>
    <xf numFmtId="0" fontId="32" fillId="0" borderId="0" xfId="1" applyFont="1" applyFill="1" applyAlignment="1">
      <alignment vertical="center" wrapText="1"/>
    </xf>
    <xf numFmtId="166" fontId="14" fillId="0" borderId="0" xfId="11" applyNumberFormat="1" applyFont="1" applyFill="1" applyBorder="1" applyAlignment="1">
      <alignment horizontal="center" wrapText="1"/>
    </xf>
  </cellXfs>
  <cellStyles count="13">
    <cellStyle name="Обычный" xfId="0" builtinId="0"/>
    <cellStyle name="Обычный 12" xfId="3"/>
    <cellStyle name="Обычный 13 10" xfId="1"/>
    <cellStyle name="Обычный 20" xfId="5"/>
    <cellStyle name="Обычный_к думе 2009-2011 г. 2" xfId="2"/>
    <cellStyle name="Обычный_прил.3,5,7  к реш.  Расходы 2009-2011" xfId="11"/>
    <cellStyle name="Обычный_прил.4,6,8-11 к реш.  Расходы 2009-2011" xfId="10"/>
    <cellStyle name="Процентный" xfId="12" builtinId="5"/>
    <cellStyle name="Процентный 2" xfId="7"/>
    <cellStyle name="Финансовый 2" xfId="4"/>
    <cellStyle name="Финансовый 2 2" xfId="6"/>
    <cellStyle name="Финансовый 2 2 2" xfId="9"/>
    <cellStyle name="Финансовый 2 3" xfId="8"/>
  </cellStyles>
  <dxfs count="0"/>
  <tableStyles count="0" defaultTableStyle="TableStyleMedium2" defaultPivotStyle="PivotStyleLight16"/>
  <colors>
    <mruColors>
      <color rgb="FFFFCCFF"/>
      <color rgb="FFFFFFCC"/>
      <color rgb="FF0000FF"/>
      <color rgb="FF66FF99"/>
      <color rgb="FFFFCC99"/>
      <color rgb="FFFFCCCC"/>
      <color rgb="FFFF99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31"/>
  <sheetViews>
    <sheetView workbookViewId="0">
      <selection activeCell="N12" sqref="N12"/>
    </sheetView>
  </sheetViews>
  <sheetFormatPr defaultRowHeight="15.75" x14ac:dyDescent="0.25"/>
  <cols>
    <col min="1" max="1" width="27.5703125" style="129" customWidth="1"/>
    <col min="2" max="2" width="53.28515625" style="129" customWidth="1"/>
    <col min="3" max="4" width="15.7109375" style="129" hidden="1" customWidth="1"/>
    <col min="5" max="5" width="15.7109375" style="129" customWidth="1"/>
    <col min="6" max="7" width="15.7109375" style="129" hidden="1" customWidth="1"/>
    <col min="8" max="8" width="15.7109375" style="129" customWidth="1"/>
    <col min="9" max="10" width="15.7109375" style="129" hidden="1" customWidth="1"/>
    <col min="11" max="11" width="15.7109375" style="129" customWidth="1"/>
    <col min="12" max="16384" width="9.140625" style="129"/>
  </cols>
  <sheetData>
    <row r="1" spans="1:11" x14ac:dyDescent="0.25">
      <c r="A1" s="126" t="s">
        <v>803</v>
      </c>
      <c r="B1" s="127"/>
      <c r="C1" s="127"/>
      <c r="D1" s="127"/>
      <c r="E1" s="127"/>
      <c r="F1" s="127"/>
      <c r="G1" s="127"/>
      <c r="H1" s="1" t="s">
        <v>897</v>
      </c>
      <c r="I1" s="128" t="s">
        <v>804</v>
      </c>
      <c r="J1" s="127"/>
      <c r="K1" s="127"/>
    </row>
    <row r="2" spans="1:11" x14ac:dyDescent="0.25">
      <c r="A2" s="126"/>
      <c r="B2" s="127"/>
      <c r="C2" s="127"/>
      <c r="D2" s="127"/>
      <c r="E2" s="127"/>
      <c r="F2" s="127"/>
      <c r="G2" s="127"/>
      <c r="H2" s="2" t="s">
        <v>485</v>
      </c>
      <c r="I2" s="128"/>
      <c r="J2" s="127"/>
      <c r="K2" s="127"/>
    </row>
    <row r="3" spans="1:11" x14ac:dyDescent="0.25">
      <c r="A3" s="126"/>
      <c r="B3" s="127"/>
      <c r="C3" s="127"/>
      <c r="D3" s="127"/>
      <c r="E3" s="127"/>
      <c r="F3" s="127"/>
      <c r="G3" s="127"/>
      <c r="H3" s="3" t="s">
        <v>486</v>
      </c>
      <c r="I3" s="128"/>
      <c r="J3" s="127"/>
      <c r="K3" s="127"/>
    </row>
    <row r="4" spans="1:11" x14ac:dyDescent="0.25">
      <c r="A4" s="126"/>
      <c r="B4" s="126"/>
      <c r="C4" s="126"/>
      <c r="D4" s="126"/>
      <c r="E4" s="126"/>
      <c r="F4" s="126"/>
      <c r="G4" s="126"/>
      <c r="H4" s="3" t="s">
        <v>901</v>
      </c>
      <c r="I4" s="130" t="s">
        <v>695</v>
      </c>
      <c r="J4" s="126"/>
      <c r="K4" s="126"/>
    </row>
    <row r="5" spans="1:11" x14ac:dyDescent="0.25">
      <c r="A5" s="126"/>
      <c r="B5" s="126"/>
      <c r="C5" s="126"/>
      <c r="D5" s="126"/>
      <c r="E5" s="126"/>
      <c r="F5" s="126"/>
      <c r="G5" s="126"/>
      <c r="H5" s="126"/>
      <c r="I5" s="126"/>
      <c r="J5" s="126"/>
      <c r="K5" s="126"/>
    </row>
    <row r="6" spans="1:11" ht="54.75" customHeight="1" x14ac:dyDescent="0.25">
      <c r="A6" s="186" t="s">
        <v>805</v>
      </c>
      <c r="B6" s="186"/>
      <c r="C6" s="186"/>
      <c r="D6" s="186"/>
      <c r="E6" s="186"/>
      <c r="F6" s="186"/>
      <c r="G6" s="186"/>
      <c r="H6" s="186"/>
      <c r="I6" s="186"/>
      <c r="J6" s="186"/>
      <c r="K6" s="186"/>
    </row>
    <row r="7" spans="1:11" x14ac:dyDescent="0.25">
      <c r="A7" s="186" t="s">
        <v>700</v>
      </c>
      <c r="B7" s="187"/>
      <c r="C7" s="187"/>
      <c r="D7" s="187"/>
      <c r="E7" s="187"/>
      <c r="F7" s="187"/>
      <c r="G7" s="187"/>
      <c r="H7" s="187"/>
      <c r="I7" s="187"/>
      <c r="J7" s="187"/>
      <c r="K7" s="187"/>
    </row>
    <row r="8" spans="1:11" x14ac:dyDescent="0.25">
      <c r="A8" s="131"/>
      <c r="B8" s="132"/>
      <c r="C8" s="132"/>
      <c r="D8" s="132"/>
      <c r="E8" s="132"/>
      <c r="F8" s="132"/>
      <c r="G8" s="132"/>
      <c r="H8" s="132"/>
      <c r="I8" s="132"/>
      <c r="J8" s="132"/>
      <c r="K8" s="132"/>
    </row>
    <row r="9" spans="1:11" x14ac:dyDescent="0.25">
      <c r="A9" s="133"/>
      <c r="B9" s="134"/>
      <c r="C9" s="134"/>
      <c r="D9" s="134"/>
      <c r="E9" s="134"/>
      <c r="F9" s="134"/>
      <c r="G9" s="134"/>
      <c r="H9" s="134"/>
      <c r="I9" s="134"/>
      <c r="J9" s="135"/>
      <c r="K9" s="136" t="s">
        <v>640</v>
      </c>
    </row>
    <row r="10" spans="1:11" ht="31.5" x14ac:dyDescent="0.25">
      <c r="A10" s="137" t="s">
        <v>806</v>
      </c>
      <c r="B10" s="137" t="s">
        <v>807</v>
      </c>
      <c r="C10" s="137" t="s">
        <v>643</v>
      </c>
      <c r="D10" s="137" t="s">
        <v>701</v>
      </c>
      <c r="E10" s="137" t="s">
        <v>808</v>
      </c>
      <c r="F10" s="137" t="s">
        <v>644</v>
      </c>
      <c r="G10" s="137" t="s">
        <v>701</v>
      </c>
      <c r="H10" s="137" t="s">
        <v>644</v>
      </c>
      <c r="I10" s="137" t="s">
        <v>653</v>
      </c>
      <c r="J10" s="137" t="s">
        <v>701</v>
      </c>
      <c r="K10" s="137" t="s">
        <v>809</v>
      </c>
    </row>
    <row r="11" spans="1:11" x14ac:dyDescent="0.25">
      <c r="A11" s="106" t="s">
        <v>420</v>
      </c>
      <c r="B11" s="85" t="s">
        <v>421</v>
      </c>
      <c r="C11" s="85" t="s">
        <v>494</v>
      </c>
      <c r="D11" s="85" t="s">
        <v>422</v>
      </c>
      <c r="E11" s="85" t="s">
        <v>494</v>
      </c>
      <c r="F11" s="85" t="s">
        <v>423</v>
      </c>
      <c r="G11" s="85" t="s">
        <v>495</v>
      </c>
      <c r="H11" s="85" t="s">
        <v>422</v>
      </c>
      <c r="I11" s="85" t="s">
        <v>661</v>
      </c>
      <c r="J11" s="85" t="s">
        <v>663</v>
      </c>
      <c r="K11" s="81">
        <v>5</v>
      </c>
    </row>
    <row r="12" spans="1:11" x14ac:dyDescent="0.25">
      <c r="A12" s="138" t="s">
        <v>810</v>
      </c>
      <c r="B12" s="139" t="s">
        <v>811</v>
      </c>
      <c r="C12" s="140">
        <v>1492644.5</v>
      </c>
      <c r="D12" s="140">
        <f>D13+D15</f>
        <v>-5669.1</v>
      </c>
      <c r="E12" s="140">
        <f>C12+D12</f>
        <v>1486975.4</v>
      </c>
      <c r="F12" s="140">
        <v>1521088</v>
      </c>
      <c r="G12" s="140">
        <v>0</v>
      </c>
      <c r="H12" s="140">
        <v>1521088</v>
      </c>
      <c r="I12" s="140">
        <v>1563058</v>
      </c>
      <c r="J12" s="140">
        <v>0</v>
      </c>
      <c r="K12" s="140">
        <v>1563058</v>
      </c>
    </row>
    <row r="13" spans="1:11" ht="31.5" x14ac:dyDescent="0.25">
      <c r="A13" s="138" t="s">
        <v>812</v>
      </c>
      <c r="B13" s="108" t="s">
        <v>813</v>
      </c>
      <c r="C13" s="140">
        <v>10045</v>
      </c>
      <c r="D13" s="140">
        <v>-5388</v>
      </c>
      <c r="E13" s="140">
        <v>4657</v>
      </c>
      <c r="F13" s="140">
        <v>10045</v>
      </c>
      <c r="G13" s="140">
        <v>0</v>
      </c>
      <c r="H13" s="140">
        <v>10045</v>
      </c>
      <c r="I13" s="140">
        <v>10045</v>
      </c>
      <c r="J13" s="140">
        <v>0</v>
      </c>
      <c r="K13" s="140">
        <v>10045</v>
      </c>
    </row>
    <row r="14" spans="1:11" ht="31.5" x14ac:dyDescent="0.25">
      <c r="A14" s="141" t="s">
        <v>814</v>
      </c>
      <c r="B14" s="142" t="s">
        <v>815</v>
      </c>
      <c r="C14" s="143">
        <v>10000</v>
      </c>
      <c r="D14" s="143">
        <v>-5388</v>
      </c>
      <c r="E14" s="143">
        <v>4612</v>
      </c>
      <c r="F14" s="143">
        <v>10000</v>
      </c>
      <c r="G14" s="143">
        <v>0</v>
      </c>
      <c r="H14" s="143">
        <v>10000</v>
      </c>
      <c r="I14" s="143">
        <v>10000</v>
      </c>
      <c r="J14" s="143">
        <v>0</v>
      </c>
      <c r="K14" s="143">
        <v>10000</v>
      </c>
    </row>
    <row r="15" spans="1:11" x14ac:dyDescent="0.25">
      <c r="A15" s="138" t="s">
        <v>816</v>
      </c>
      <c r="B15" s="108" t="s">
        <v>817</v>
      </c>
      <c r="C15" s="140">
        <v>3472.5</v>
      </c>
      <c r="D15" s="140">
        <v>-281.10000000000002</v>
      </c>
      <c r="E15" s="140">
        <v>2191.4</v>
      </c>
      <c r="F15" s="140">
        <v>2392</v>
      </c>
      <c r="G15" s="140">
        <v>0</v>
      </c>
      <c r="H15" s="140">
        <v>2392</v>
      </c>
      <c r="I15" s="140">
        <v>2392</v>
      </c>
      <c r="J15" s="143"/>
      <c r="K15" s="140">
        <v>2392</v>
      </c>
    </row>
    <row r="16" spans="1:11" ht="31.5" x14ac:dyDescent="0.25">
      <c r="A16" s="141" t="s">
        <v>818</v>
      </c>
      <c r="B16" s="142" t="s">
        <v>819</v>
      </c>
      <c r="C16" s="143">
        <v>967.1</v>
      </c>
      <c r="D16" s="143">
        <v>-281.10000000000002</v>
      </c>
      <c r="E16" s="143">
        <v>686</v>
      </c>
      <c r="F16" s="143">
        <v>0</v>
      </c>
      <c r="G16" s="143">
        <v>0</v>
      </c>
      <c r="H16" s="143">
        <v>0</v>
      </c>
      <c r="I16" s="143">
        <v>0</v>
      </c>
      <c r="J16" s="143"/>
      <c r="K16" s="143">
        <v>0</v>
      </c>
    </row>
    <row r="17" spans="1:11" x14ac:dyDescent="0.25">
      <c r="A17" s="107" t="s">
        <v>820</v>
      </c>
      <c r="B17" s="139" t="s">
        <v>821</v>
      </c>
      <c r="C17" s="140">
        <v>2007159.1</v>
      </c>
      <c r="D17" s="140">
        <f>D18+D23+D25</f>
        <v>116197.90000000014</v>
      </c>
      <c r="E17" s="140">
        <f>C17+D17</f>
        <v>2123357</v>
      </c>
      <c r="F17" s="140">
        <v>1812051.2</v>
      </c>
      <c r="G17" s="144">
        <f>G18</f>
        <v>-863.80000000016298</v>
      </c>
      <c r="H17" s="144">
        <f>F17+G17</f>
        <v>1811187.4</v>
      </c>
      <c r="I17" s="144">
        <v>1672250.2</v>
      </c>
      <c r="J17" s="144">
        <f>J18</f>
        <v>31322.000000000058</v>
      </c>
      <c r="K17" s="145">
        <f>I17+J17</f>
        <v>1703572.2</v>
      </c>
    </row>
    <row r="18" spans="1:11" ht="47.25" x14ac:dyDescent="0.25">
      <c r="A18" s="107" t="s">
        <v>822</v>
      </c>
      <c r="B18" s="139" t="s">
        <v>823</v>
      </c>
      <c r="C18" s="144">
        <v>2007159.1</v>
      </c>
      <c r="D18" s="144">
        <f>D19+D20+D21+D22</f>
        <v>108528.80000000013</v>
      </c>
      <c r="E18" s="144">
        <f>E19+E20+E21+E22</f>
        <v>2115687.9000000004</v>
      </c>
      <c r="F18" s="144">
        <v>1812051.2</v>
      </c>
      <c r="G18" s="144">
        <f>G19+G20+G21+G22</f>
        <v>-863.80000000016298</v>
      </c>
      <c r="H18" s="144">
        <f>F18+G18</f>
        <v>1811187.4</v>
      </c>
      <c r="I18" s="144">
        <v>1672250.2</v>
      </c>
      <c r="J18" s="144">
        <f>J19+J20+J21+J22</f>
        <v>31322.000000000058</v>
      </c>
      <c r="K18" s="145">
        <f>I18+J18</f>
        <v>1703572.2</v>
      </c>
    </row>
    <row r="19" spans="1:11" ht="31.5" x14ac:dyDescent="0.25">
      <c r="A19" s="146" t="s">
        <v>824</v>
      </c>
      <c r="B19" s="147" t="s">
        <v>825</v>
      </c>
      <c r="C19" s="148">
        <v>151951.29999999999</v>
      </c>
      <c r="D19" s="148">
        <v>1872.1</v>
      </c>
      <c r="E19" s="148">
        <f>C19+D19</f>
        <v>153823.4</v>
      </c>
      <c r="F19" s="148">
        <v>148278.79999999999</v>
      </c>
      <c r="G19" s="148">
        <f>H19-F19</f>
        <v>0</v>
      </c>
      <c r="H19" s="148">
        <v>148278.79999999999</v>
      </c>
      <c r="I19" s="148">
        <v>154670.29999999999</v>
      </c>
      <c r="J19" s="148">
        <f>K19-I19</f>
        <v>0</v>
      </c>
      <c r="K19" s="148">
        <v>154670.29999999999</v>
      </c>
    </row>
    <row r="20" spans="1:11" ht="31.5" x14ac:dyDescent="0.25">
      <c r="A20" s="146" t="s">
        <v>826</v>
      </c>
      <c r="B20" s="147" t="s">
        <v>827</v>
      </c>
      <c r="C20" s="148">
        <v>334561.5</v>
      </c>
      <c r="D20" s="148">
        <f>E20-C20</f>
        <v>41990.200000000012</v>
      </c>
      <c r="E20" s="148">
        <v>376551.7</v>
      </c>
      <c r="F20" s="148">
        <v>232271.6</v>
      </c>
      <c r="G20" s="148">
        <f t="shared" ref="G20:G22" si="0">H20-F20</f>
        <v>3285.6999999999825</v>
      </c>
      <c r="H20" s="148">
        <v>235557.3</v>
      </c>
      <c r="I20" s="148">
        <v>163954.29999999999</v>
      </c>
      <c r="J20" s="148">
        <f t="shared" ref="J20:J22" si="1">K20-I20</f>
        <v>4660</v>
      </c>
      <c r="K20" s="148">
        <v>168614.3</v>
      </c>
    </row>
    <row r="21" spans="1:11" ht="31.5" x14ac:dyDescent="0.25">
      <c r="A21" s="146" t="s">
        <v>828</v>
      </c>
      <c r="B21" s="147" t="s">
        <v>829</v>
      </c>
      <c r="C21" s="148">
        <v>1203919.5</v>
      </c>
      <c r="D21" s="148">
        <f t="shared" ref="D21:D22" si="2">E21-C21</f>
        <v>9219.1000000000931</v>
      </c>
      <c r="E21" s="148">
        <v>1213138.6000000001</v>
      </c>
      <c r="F21" s="148">
        <v>1202741.8</v>
      </c>
      <c r="G21" s="148">
        <f t="shared" si="0"/>
        <v>10420.59999999986</v>
      </c>
      <c r="H21" s="148">
        <v>1213162.3999999999</v>
      </c>
      <c r="I21" s="148">
        <v>1211503.8</v>
      </c>
      <c r="J21" s="148">
        <f t="shared" si="1"/>
        <v>10474.300000000047</v>
      </c>
      <c r="K21" s="148">
        <v>1221978.1000000001</v>
      </c>
    </row>
    <row r="22" spans="1:11" x14ac:dyDescent="0.25">
      <c r="A22" s="146" t="s">
        <v>830</v>
      </c>
      <c r="B22" s="147" t="s">
        <v>831</v>
      </c>
      <c r="C22" s="148">
        <v>316726.8</v>
      </c>
      <c r="D22" s="148">
        <f t="shared" si="2"/>
        <v>55447.400000000023</v>
      </c>
      <c r="E22" s="148">
        <v>372174.2</v>
      </c>
      <c r="F22" s="148">
        <v>228759</v>
      </c>
      <c r="G22" s="148">
        <f t="shared" si="0"/>
        <v>-14570.100000000006</v>
      </c>
      <c r="H22" s="148">
        <v>214188.9</v>
      </c>
      <c r="I22" s="148">
        <v>142121.79999999999</v>
      </c>
      <c r="J22" s="148">
        <f t="shared" si="1"/>
        <v>16187.700000000012</v>
      </c>
      <c r="K22" s="148">
        <v>158309.5</v>
      </c>
    </row>
    <row r="23" spans="1:11" ht="47.25" x14ac:dyDescent="0.25">
      <c r="A23" s="138" t="s">
        <v>832</v>
      </c>
      <c r="B23" s="149" t="s">
        <v>833</v>
      </c>
      <c r="C23" s="144">
        <v>0</v>
      </c>
      <c r="D23" s="144">
        <v>5388</v>
      </c>
      <c r="E23" s="144">
        <f>C23+D23</f>
        <v>5388</v>
      </c>
      <c r="F23" s="144">
        <v>0</v>
      </c>
      <c r="G23" s="144">
        <v>0</v>
      </c>
      <c r="H23" s="144">
        <v>0</v>
      </c>
      <c r="I23" s="144">
        <v>0</v>
      </c>
      <c r="J23" s="144">
        <v>0</v>
      </c>
      <c r="K23" s="144">
        <v>0</v>
      </c>
    </row>
    <row r="24" spans="1:11" ht="47.25" x14ac:dyDescent="0.25">
      <c r="A24" s="141" t="s">
        <v>834</v>
      </c>
      <c r="B24" s="150" t="s">
        <v>835</v>
      </c>
      <c r="C24" s="148">
        <v>0</v>
      </c>
      <c r="D24" s="148">
        <v>5388</v>
      </c>
      <c r="E24" s="148">
        <v>5388</v>
      </c>
      <c r="F24" s="148">
        <v>0</v>
      </c>
      <c r="G24" s="148">
        <v>0</v>
      </c>
      <c r="H24" s="148">
        <v>0</v>
      </c>
      <c r="I24" s="148">
        <v>0</v>
      </c>
      <c r="J24" s="148">
        <v>0</v>
      </c>
      <c r="K24" s="148">
        <v>0</v>
      </c>
    </row>
    <row r="25" spans="1:11" x14ac:dyDescent="0.25">
      <c r="A25" s="138" t="s">
        <v>836</v>
      </c>
      <c r="B25" s="149" t="s">
        <v>837</v>
      </c>
      <c r="C25" s="144">
        <v>0</v>
      </c>
      <c r="D25" s="144">
        <v>2281.1</v>
      </c>
      <c r="E25" s="144">
        <f>C25+D25</f>
        <v>2281.1</v>
      </c>
      <c r="F25" s="144">
        <v>0</v>
      </c>
      <c r="G25" s="144">
        <v>0</v>
      </c>
      <c r="H25" s="144">
        <v>0</v>
      </c>
      <c r="I25" s="144">
        <v>0</v>
      </c>
      <c r="J25" s="144">
        <v>0</v>
      </c>
      <c r="K25" s="145">
        <v>0</v>
      </c>
    </row>
    <row r="26" spans="1:11" ht="31.5" x14ac:dyDescent="0.25">
      <c r="A26" s="141" t="s">
        <v>838</v>
      </c>
      <c r="B26" s="150" t="s">
        <v>839</v>
      </c>
      <c r="C26" s="148">
        <v>0</v>
      </c>
      <c r="D26" s="148">
        <f>2000+281.1</f>
        <v>2281.1</v>
      </c>
      <c r="E26" s="148">
        <f>C26+D26</f>
        <v>2281.1</v>
      </c>
      <c r="F26" s="148">
        <v>0</v>
      </c>
      <c r="G26" s="148">
        <v>0</v>
      </c>
      <c r="H26" s="148">
        <v>0</v>
      </c>
      <c r="I26" s="148">
        <v>0</v>
      </c>
      <c r="J26" s="148">
        <v>0</v>
      </c>
      <c r="K26" s="151">
        <v>0</v>
      </c>
    </row>
    <row r="27" spans="1:11" ht="94.5" x14ac:dyDescent="0.25">
      <c r="A27" s="138" t="s">
        <v>883</v>
      </c>
      <c r="B27" s="149" t="s">
        <v>884</v>
      </c>
      <c r="C27" s="144">
        <v>0</v>
      </c>
      <c r="D27" s="144">
        <v>41655.699999999997</v>
      </c>
      <c r="E27" s="144">
        <f t="shared" ref="E27:E28" si="3">C27+D27</f>
        <v>41655.699999999997</v>
      </c>
      <c r="F27" s="144">
        <v>0</v>
      </c>
      <c r="G27" s="144">
        <v>0</v>
      </c>
      <c r="H27" s="144">
        <v>0</v>
      </c>
      <c r="I27" s="144">
        <v>0</v>
      </c>
      <c r="J27" s="144">
        <v>0</v>
      </c>
      <c r="K27" s="145">
        <v>0</v>
      </c>
    </row>
    <row r="28" spans="1:11" ht="47.25" x14ac:dyDescent="0.25">
      <c r="A28" s="141" t="s">
        <v>885</v>
      </c>
      <c r="B28" s="150" t="s">
        <v>886</v>
      </c>
      <c r="C28" s="148">
        <v>0</v>
      </c>
      <c r="D28" s="148">
        <v>41655.699999999997</v>
      </c>
      <c r="E28" s="148">
        <f t="shared" si="3"/>
        <v>41655.699999999997</v>
      </c>
      <c r="F28" s="148">
        <v>0</v>
      </c>
      <c r="G28" s="148">
        <v>0</v>
      </c>
      <c r="H28" s="148">
        <v>0</v>
      </c>
      <c r="I28" s="148">
        <v>0</v>
      </c>
      <c r="J28" s="148">
        <v>0</v>
      </c>
      <c r="K28" s="151">
        <v>0</v>
      </c>
    </row>
    <row r="29" spans="1:11" x14ac:dyDescent="0.25">
      <c r="A29" s="152"/>
      <c r="B29" s="108" t="s">
        <v>840</v>
      </c>
      <c r="C29" s="144">
        <f>C12+C17</f>
        <v>3499803.6</v>
      </c>
      <c r="D29" s="144">
        <f>D12+D17+D27</f>
        <v>152184.50000000012</v>
      </c>
      <c r="E29" s="144">
        <f>C29+D29</f>
        <v>3651988.1</v>
      </c>
      <c r="F29" s="144">
        <f t="shared" ref="F29:K29" si="4">F12+F17</f>
        <v>3333139.2</v>
      </c>
      <c r="G29" s="144">
        <f t="shared" si="4"/>
        <v>-863.80000000016298</v>
      </c>
      <c r="H29" s="144">
        <f t="shared" si="4"/>
        <v>3332275.4</v>
      </c>
      <c r="I29" s="144">
        <f t="shared" si="4"/>
        <v>3235308.2</v>
      </c>
      <c r="J29" s="144">
        <f t="shared" si="4"/>
        <v>31322.000000000058</v>
      </c>
      <c r="K29" s="144">
        <f t="shared" si="4"/>
        <v>3266630.2</v>
      </c>
    </row>
    <row r="31" spans="1:11" ht="60.75" hidden="1" x14ac:dyDescent="0.25">
      <c r="C31" s="172" t="s">
        <v>889</v>
      </c>
      <c r="D31" s="173">
        <f>D12+D19++D23+D25+D27</f>
        <v>45527.799999999996</v>
      </c>
    </row>
  </sheetData>
  <mergeCells count="2">
    <mergeCell ref="A6:K6"/>
    <mergeCell ref="A7:K7"/>
  </mergeCells>
  <pageMargins left="0.98425196850393704" right="0.39370078740157483" top="0.39370078740157483" bottom="0.3937007874015748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  <pageSetUpPr fitToPage="1"/>
  </sheetPr>
  <dimension ref="A1:S646"/>
  <sheetViews>
    <sheetView topLeftCell="A208" zoomScale="80" zoomScaleNormal="80" workbookViewId="0">
      <selection activeCell="H643" sqref="H643"/>
    </sheetView>
  </sheetViews>
  <sheetFormatPr defaultRowHeight="12.75" outlineLevelRow="7" x14ac:dyDescent="0.2"/>
  <cols>
    <col min="1" max="1" width="20.7109375" style="82" customWidth="1"/>
    <col min="2" max="2" width="10.28515625" style="82" customWidth="1"/>
    <col min="3" max="3" width="81.42578125" style="124" customWidth="1"/>
    <col min="4" max="7" width="17.28515625" style="82" hidden="1" customWidth="1"/>
    <col min="8" max="8" width="17.28515625" style="82" customWidth="1"/>
    <col min="9" max="9" width="17.85546875" style="82" hidden="1" customWidth="1"/>
    <col min="10" max="10" width="15.7109375" style="82" hidden="1" customWidth="1"/>
    <col min="11" max="12" width="17.85546875" style="82" hidden="1" customWidth="1"/>
    <col min="13" max="13" width="17.85546875" style="82" customWidth="1"/>
    <col min="14" max="14" width="17.7109375" style="82" hidden="1" customWidth="1"/>
    <col min="15" max="15" width="16.7109375" style="82" hidden="1" customWidth="1"/>
    <col min="16" max="16" width="16" style="82" hidden="1" customWidth="1"/>
    <col min="17" max="17" width="15.28515625" style="82" hidden="1" customWidth="1"/>
    <col min="18" max="18" width="16" style="82" customWidth="1"/>
    <col min="19" max="19" width="14.140625" style="82" customWidth="1"/>
    <col min="20" max="16384" width="9.140625" style="82"/>
  </cols>
  <sheetData>
    <row r="1" spans="1:19" s="3" customFormat="1" ht="15.75" x14ac:dyDescent="0.2">
      <c r="A1" s="188"/>
      <c r="B1" s="188"/>
      <c r="C1" s="113"/>
      <c r="D1" s="69"/>
      <c r="E1" s="69"/>
      <c r="F1" s="69"/>
      <c r="G1" s="69"/>
      <c r="H1" s="69"/>
      <c r="I1" s="1"/>
      <c r="J1" s="1"/>
      <c r="K1" s="1"/>
      <c r="L1" s="1"/>
      <c r="M1" s="1" t="s">
        <v>900</v>
      </c>
    </row>
    <row r="2" spans="1:19" s="3" customFormat="1" ht="15.75" x14ac:dyDescent="0.2">
      <c r="A2" s="69"/>
      <c r="B2" s="69"/>
      <c r="C2" s="113"/>
      <c r="D2" s="69"/>
      <c r="E2" s="69"/>
      <c r="F2" s="69"/>
      <c r="G2" s="69"/>
      <c r="H2" s="69"/>
      <c r="I2" s="2"/>
      <c r="J2" s="2"/>
      <c r="K2" s="2"/>
      <c r="L2" s="2"/>
      <c r="M2" s="2" t="s">
        <v>485</v>
      </c>
    </row>
    <row r="3" spans="1:19" s="3" customFormat="1" ht="15.75" x14ac:dyDescent="0.2">
      <c r="A3" s="70"/>
      <c r="B3" s="70"/>
      <c r="C3" s="114"/>
      <c r="D3" s="70"/>
      <c r="E3" s="70"/>
      <c r="F3" s="70"/>
      <c r="G3" s="70"/>
      <c r="H3" s="70"/>
      <c r="M3" s="3" t="s">
        <v>486</v>
      </c>
    </row>
    <row r="4" spans="1:19" s="3" customFormat="1" ht="15.75" x14ac:dyDescent="0.2">
      <c r="A4" s="70"/>
      <c r="B4" s="70"/>
      <c r="C4" s="115"/>
      <c r="D4" s="70"/>
      <c r="E4" s="70"/>
      <c r="F4" s="70"/>
      <c r="G4" s="70"/>
      <c r="H4" s="70"/>
      <c r="M4" s="3" t="s">
        <v>901</v>
      </c>
    </row>
    <row r="5" spans="1:19" s="3" customFormat="1" ht="15.75" x14ac:dyDescent="0.2">
      <c r="A5" s="70"/>
      <c r="B5" s="70"/>
      <c r="C5" s="115"/>
      <c r="D5" s="70"/>
      <c r="E5" s="70"/>
      <c r="F5" s="70"/>
      <c r="G5" s="70"/>
      <c r="H5" s="70"/>
    </row>
    <row r="6" spans="1:19" s="3" customFormat="1" ht="15.75" x14ac:dyDescent="0.2">
      <c r="A6" s="69"/>
      <c r="B6" s="69"/>
      <c r="C6" s="113"/>
      <c r="D6" s="69"/>
      <c r="E6" s="69"/>
      <c r="F6" s="69"/>
      <c r="G6" s="69"/>
      <c r="H6" s="69"/>
      <c r="I6" s="69"/>
      <c r="J6" s="69"/>
      <c r="K6" s="69"/>
      <c r="L6" s="69"/>
      <c r="M6" s="69"/>
    </row>
    <row r="7" spans="1:19" s="3" customFormat="1" ht="43.5" customHeight="1" x14ac:dyDescent="0.2">
      <c r="A7" s="192" t="s">
        <v>635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</row>
    <row r="8" spans="1:19" s="3" customFormat="1" ht="15.75" customHeight="1" x14ac:dyDescent="0.2">
      <c r="A8" s="192" t="s">
        <v>700</v>
      </c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192"/>
      <c r="O8" s="192"/>
      <c r="P8" s="192"/>
      <c r="Q8" s="192"/>
      <c r="R8" s="192"/>
    </row>
    <row r="9" spans="1:19" s="3" customFormat="1" ht="19.5" x14ac:dyDescent="0.2">
      <c r="A9" s="71"/>
      <c r="B9" s="71"/>
      <c r="C9" s="116"/>
      <c r="D9" s="116"/>
      <c r="E9" s="117"/>
      <c r="F9" s="117"/>
      <c r="G9" s="117"/>
      <c r="H9" s="220"/>
      <c r="I9" s="69"/>
      <c r="J9" s="69"/>
      <c r="K9" s="69"/>
      <c r="L9" s="69"/>
      <c r="M9" s="69"/>
      <c r="R9" s="3" t="s">
        <v>640</v>
      </c>
    </row>
    <row r="10" spans="1:19" s="119" customFormat="1" ht="48" customHeight="1" x14ac:dyDescent="0.2">
      <c r="A10" s="5" t="s">
        <v>470</v>
      </c>
      <c r="B10" s="5" t="s">
        <v>471</v>
      </c>
      <c r="C10" s="118" t="s">
        <v>419</v>
      </c>
      <c r="D10" s="176" t="s">
        <v>686</v>
      </c>
      <c r="E10" s="176" t="s">
        <v>662</v>
      </c>
      <c r="F10" s="176" t="s">
        <v>696</v>
      </c>
      <c r="G10" s="176" t="s">
        <v>701</v>
      </c>
      <c r="H10" s="176" t="s">
        <v>694</v>
      </c>
      <c r="I10" s="176" t="s">
        <v>687</v>
      </c>
      <c r="J10" s="176" t="s">
        <v>662</v>
      </c>
      <c r="K10" s="176" t="s">
        <v>698</v>
      </c>
      <c r="L10" s="176" t="s">
        <v>701</v>
      </c>
      <c r="M10" s="176" t="s">
        <v>697</v>
      </c>
      <c r="N10" s="176" t="s">
        <v>688</v>
      </c>
      <c r="O10" s="176" t="s">
        <v>662</v>
      </c>
      <c r="P10" s="176" t="s">
        <v>699</v>
      </c>
      <c r="Q10" s="176" t="s">
        <v>701</v>
      </c>
      <c r="R10" s="176" t="s">
        <v>702</v>
      </c>
    </row>
    <row r="11" spans="1:19" s="119" customFormat="1" ht="19.5" customHeight="1" x14ac:dyDescent="0.2">
      <c r="A11" s="18" t="s">
        <v>420</v>
      </c>
      <c r="B11" s="18" t="s">
        <v>421</v>
      </c>
      <c r="C11" s="118">
        <v>3</v>
      </c>
      <c r="D11" s="4" t="s">
        <v>422</v>
      </c>
      <c r="E11" s="4" t="s">
        <v>623</v>
      </c>
      <c r="F11" s="4" t="s">
        <v>422</v>
      </c>
      <c r="G11" s="4"/>
      <c r="H11" s="4" t="s">
        <v>422</v>
      </c>
      <c r="I11" s="4" t="s">
        <v>495</v>
      </c>
      <c r="J11" s="4" t="s">
        <v>496</v>
      </c>
      <c r="K11" s="4" t="s">
        <v>623</v>
      </c>
      <c r="L11" s="4"/>
      <c r="M11" s="4" t="s">
        <v>623</v>
      </c>
      <c r="N11" s="4" t="s">
        <v>663</v>
      </c>
      <c r="O11" s="4" t="s">
        <v>664</v>
      </c>
      <c r="P11" s="4" t="s">
        <v>423</v>
      </c>
      <c r="Q11" s="4"/>
      <c r="R11" s="4" t="s">
        <v>423</v>
      </c>
    </row>
    <row r="12" spans="1:19" ht="31.5" outlineLevel="2" x14ac:dyDescent="0.2">
      <c r="A12" s="72" t="s">
        <v>234</v>
      </c>
      <c r="B12" s="72"/>
      <c r="C12" s="25" t="s">
        <v>235</v>
      </c>
      <c r="D12" s="19">
        <f t="shared" ref="D12:R12" si="0">D13+D51</f>
        <v>1716931.21</v>
      </c>
      <c r="E12" s="19">
        <f t="shared" si="0"/>
        <v>103609.08530000001</v>
      </c>
      <c r="F12" s="19">
        <f t="shared" si="0"/>
        <v>1820540.2953000003</v>
      </c>
      <c r="G12" s="19">
        <f t="shared" si="0"/>
        <v>96273.021599999993</v>
      </c>
      <c r="H12" s="19">
        <f t="shared" si="0"/>
        <v>1916813.3169</v>
      </c>
      <c r="I12" s="19">
        <f t="shared" si="0"/>
        <v>1711697.5000000002</v>
      </c>
      <c r="J12" s="19">
        <f t="shared" si="0"/>
        <v>34.1</v>
      </c>
      <c r="K12" s="19">
        <f t="shared" si="0"/>
        <v>1711731.6000000003</v>
      </c>
      <c r="L12" s="19">
        <f t="shared" si="0"/>
        <v>10260.468000000001</v>
      </c>
      <c r="M12" s="19">
        <f t="shared" si="0"/>
        <v>1721992.0680000002</v>
      </c>
      <c r="N12" s="19">
        <f t="shared" si="0"/>
        <v>1716121.7100000002</v>
      </c>
      <c r="O12" s="19">
        <f t="shared" si="0"/>
        <v>28.9</v>
      </c>
      <c r="P12" s="19">
        <f t="shared" si="0"/>
        <v>1716150.6100000003</v>
      </c>
      <c r="Q12" s="19">
        <f t="shared" si="0"/>
        <v>9528.630000000001</v>
      </c>
      <c r="R12" s="19">
        <f t="shared" si="0"/>
        <v>1725679.2400000002</v>
      </c>
      <c r="S12" s="125"/>
    </row>
    <row r="13" spans="1:19" ht="31.5" outlineLevel="3" x14ac:dyDescent="0.2">
      <c r="A13" s="72" t="s">
        <v>236</v>
      </c>
      <c r="B13" s="72"/>
      <c r="C13" s="25" t="s">
        <v>237</v>
      </c>
      <c r="D13" s="19">
        <f>D14+D37</f>
        <v>8961.2000000000007</v>
      </c>
      <c r="E13" s="19">
        <f t="shared" ref="E13:F13" si="1">E14+E37</f>
        <v>101446.7273</v>
      </c>
      <c r="F13" s="19">
        <f t="shared" si="1"/>
        <v>110407.9273</v>
      </c>
      <c r="G13" s="19">
        <f>G14+G37+G46</f>
        <v>81819.607599999988</v>
      </c>
      <c r="H13" s="19">
        <f t="shared" ref="H13:R13" si="2">H14+H37+H46</f>
        <v>192227.53490000003</v>
      </c>
      <c r="I13" s="19">
        <f t="shared" si="2"/>
        <v>6912.4000000000005</v>
      </c>
      <c r="J13" s="19">
        <f t="shared" si="2"/>
        <v>0</v>
      </c>
      <c r="K13" s="19">
        <f t="shared" si="2"/>
        <v>6912.4000000000005</v>
      </c>
      <c r="L13" s="19">
        <f t="shared" si="2"/>
        <v>0</v>
      </c>
      <c r="M13" s="19">
        <f t="shared" si="2"/>
        <v>6912.4000000000005</v>
      </c>
      <c r="N13" s="19">
        <f t="shared" si="2"/>
        <v>5123.8</v>
      </c>
      <c r="O13" s="19">
        <f t="shared" si="2"/>
        <v>0</v>
      </c>
      <c r="P13" s="19">
        <f t="shared" si="2"/>
        <v>5123.8</v>
      </c>
      <c r="Q13" s="19">
        <f t="shared" si="2"/>
        <v>0</v>
      </c>
      <c r="R13" s="19">
        <f t="shared" si="2"/>
        <v>5123.8</v>
      </c>
      <c r="S13" s="125"/>
    </row>
    <row r="14" spans="1:19" ht="47.25" outlineLevel="4" x14ac:dyDescent="0.2">
      <c r="A14" s="72" t="s">
        <v>238</v>
      </c>
      <c r="B14" s="72"/>
      <c r="C14" s="25" t="s">
        <v>239</v>
      </c>
      <c r="D14" s="19">
        <f>D15+D17+D27</f>
        <v>8381.5</v>
      </c>
      <c r="E14" s="19">
        <f>E15+E17+E27+E33+E35+E29+E31</f>
        <v>101446.7273</v>
      </c>
      <c r="F14" s="19">
        <f t="shared" ref="F14" si="3">F15+F17+F27+F33+F35+F29+F31</f>
        <v>109828.2273</v>
      </c>
      <c r="G14" s="19">
        <f>G15+G17+G27+G33+G35+G29+G31+G19+G23+G25+G21</f>
        <v>81124.607599999988</v>
      </c>
      <c r="H14" s="19">
        <f t="shared" ref="H14:R14" si="4">H15+H17+H27+H33+H35+H29+H31+H19+H23+H25+H21</f>
        <v>190952.83490000002</v>
      </c>
      <c r="I14" s="19">
        <f t="shared" si="4"/>
        <v>6448.8</v>
      </c>
      <c r="J14" s="19">
        <f t="shared" si="4"/>
        <v>0</v>
      </c>
      <c r="K14" s="19">
        <f t="shared" si="4"/>
        <v>6448.8</v>
      </c>
      <c r="L14" s="19">
        <f t="shared" si="4"/>
        <v>0</v>
      </c>
      <c r="M14" s="19">
        <f t="shared" si="4"/>
        <v>6448.8</v>
      </c>
      <c r="N14" s="19">
        <f t="shared" si="4"/>
        <v>4710.6000000000004</v>
      </c>
      <c r="O14" s="19">
        <f t="shared" si="4"/>
        <v>0</v>
      </c>
      <c r="P14" s="19">
        <f t="shared" si="4"/>
        <v>4710.6000000000004</v>
      </c>
      <c r="Q14" s="19">
        <f t="shared" si="4"/>
        <v>0</v>
      </c>
      <c r="R14" s="19">
        <f t="shared" si="4"/>
        <v>4710.6000000000004</v>
      </c>
      <c r="S14" s="125"/>
    </row>
    <row r="15" spans="1:19" ht="15.75" hidden="1" outlineLevel="5" x14ac:dyDescent="0.2">
      <c r="A15" s="72" t="s">
        <v>302</v>
      </c>
      <c r="B15" s="72"/>
      <c r="C15" s="25" t="s">
        <v>303</v>
      </c>
      <c r="D15" s="19">
        <f>D16</f>
        <v>6881.5</v>
      </c>
      <c r="E15" s="19">
        <f t="shared" ref="E15:M15" si="5">E16</f>
        <v>0</v>
      </c>
      <c r="F15" s="19">
        <f t="shared" si="5"/>
        <v>6881.5</v>
      </c>
      <c r="G15" s="19">
        <f t="shared" si="5"/>
        <v>0</v>
      </c>
      <c r="H15" s="19">
        <f t="shared" si="5"/>
        <v>6881.5</v>
      </c>
      <c r="I15" s="19">
        <f>I16</f>
        <v>5298.8</v>
      </c>
      <c r="J15" s="19">
        <f t="shared" ref="J15" si="6">J16</f>
        <v>0</v>
      </c>
      <c r="K15" s="19">
        <f t="shared" ref="K15" si="7">K16</f>
        <v>5298.8</v>
      </c>
      <c r="L15" s="19">
        <f t="shared" si="5"/>
        <v>0</v>
      </c>
      <c r="M15" s="19">
        <f t="shared" si="5"/>
        <v>5298.8</v>
      </c>
      <c r="N15" s="19">
        <f>N16</f>
        <v>4610.6000000000004</v>
      </c>
      <c r="O15" s="19">
        <f t="shared" ref="O15" si="8">O16</f>
        <v>0</v>
      </c>
      <c r="P15" s="19">
        <f t="shared" ref="P15:R15" si="9">P16</f>
        <v>4610.6000000000004</v>
      </c>
      <c r="Q15" s="19">
        <f t="shared" si="9"/>
        <v>0</v>
      </c>
      <c r="R15" s="19">
        <f t="shared" si="9"/>
        <v>4610.6000000000004</v>
      </c>
      <c r="S15" s="125"/>
    </row>
    <row r="16" spans="1:19" ht="15.75" hidden="1" outlineLevel="7" x14ac:dyDescent="0.2">
      <c r="A16" s="73" t="s">
        <v>302</v>
      </c>
      <c r="B16" s="73" t="s">
        <v>15</v>
      </c>
      <c r="C16" s="26" t="s">
        <v>16</v>
      </c>
      <c r="D16" s="20">
        <v>6881.5</v>
      </c>
      <c r="E16" s="20"/>
      <c r="F16" s="20">
        <f>SUM(D16:E16)</f>
        <v>6881.5</v>
      </c>
      <c r="G16" s="20"/>
      <c r="H16" s="20">
        <f>SUM(F16:G16)</f>
        <v>6881.5</v>
      </c>
      <c r="I16" s="20">
        <v>5298.8</v>
      </c>
      <c r="J16" s="20"/>
      <c r="K16" s="20">
        <f>SUM(I16:J16)</f>
        <v>5298.8</v>
      </c>
      <c r="L16" s="20"/>
      <c r="M16" s="20">
        <f>SUM(K16:L16)</f>
        <v>5298.8</v>
      </c>
      <c r="N16" s="20">
        <v>4610.6000000000004</v>
      </c>
      <c r="O16" s="20"/>
      <c r="P16" s="20">
        <f>SUM(N16:O16)</f>
        <v>4610.6000000000004</v>
      </c>
      <c r="Q16" s="20"/>
      <c r="R16" s="20">
        <f>SUM(P16:Q16)</f>
        <v>4610.6000000000004</v>
      </c>
      <c r="S16" s="125"/>
    </row>
    <row r="17" spans="1:19" s="119" customFormat="1" ht="15.75" hidden="1" outlineLevel="7" x14ac:dyDescent="0.2">
      <c r="A17" s="74" t="s">
        <v>446</v>
      </c>
      <c r="B17" s="74"/>
      <c r="C17" s="63" t="s">
        <v>444</v>
      </c>
      <c r="D17" s="19">
        <f>D18</f>
        <v>100</v>
      </c>
      <c r="E17" s="19">
        <f t="shared" ref="E17:M17" si="10">E18</f>
        <v>0</v>
      </c>
      <c r="F17" s="19">
        <f t="shared" si="10"/>
        <v>100</v>
      </c>
      <c r="G17" s="19">
        <f t="shared" si="10"/>
        <v>0</v>
      </c>
      <c r="H17" s="19">
        <f t="shared" si="10"/>
        <v>100</v>
      </c>
      <c r="I17" s="19">
        <f>I18</f>
        <v>100</v>
      </c>
      <c r="J17" s="19">
        <f t="shared" ref="J17" si="11">J18</f>
        <v>0</v>
      </c>
      <c r="K17" s="19">
        <f t="shared" ref="K17" si="12">K18</f>
        <v>100</v>
      </c>
      <c r="L17" s="19">
        <f t="shared" si="10"/>
        <v>0</v>
      </c>
      <c r="M17" s="19">
        <f t="shared" si="10"/>
        <v>100</v>
      </c>
      <c r="N17" s="19">
        <f>N18</f>
        <v>100</v>
      </c>
      <c r="O17" s="19">
        <f t="shared" ref="O17" si="13">O18</f>
        <v>0</v>
      </c>
      <c r="P17" s="19">
        <f t="shared" ref="P17:R17" si="14">P18</f>
        <v>100</v>
      </c>
      <c r="Q17" s="19">
        <f t="shared" si="14"/>
        <v>0</v>
      </c>
      <c r="R17" s="19">
        <f t="shared" si="14"/>
        <v>100</v>
      </c>
      <c r="S17" s="125"/>
    </row>
    <row r="18" spans="1:19" ht="31.5" hidden="1" outlineLevel="7" x14ac:dyDescent="0.2">
      <c r="A18" s="75" t="s">
        <v>446</v>
      </c>
      <c r="B18" s="75" t="s">
        <v>70</v>
      </c>
      <c r="C18" s="22" t="s">
        <v>445</v>
      </c>
      <c r="D18" s="20">
        <v>100</v>
      </c>
      <c r="E18" s="20"/>
      <c r="F18" s="20">
        <f>SUM(D18:E18)</f>
        <v>100</v>
      </c>
      <c r="G18" s="20"/>
      <c r="H18" s="20">
        <f>SUM(F18:G18)</f>
        <v>100</v>
      </c>
      <c r="I18" s="20">
        <v>100</v>
      </c>
      <c r="J18" s="20"/>
      <c r="K18" s="20">
        <f>SUM(I18:J18)</f>
        <v>100</v>
      </c>
      <c r="L18" s="20"/>
      <c r="M18" s="20">
        <f>SUM(K18:L18)</f>
        <v>100</v>
      </c>
      <c r="N18" s="20">
        <v>100</v>
      </c>
      <c r="O18" s="20"/>
      <c r="P18" s="20">
        <f>SUM(N18:O18)</f>
        <v>100</v>
      </c>
      <c r="Q18" s="20"/>
      <c r="R18" s="20">
        <f>SUM(P18:Q18)</f>
        <v>100</v>
      </c>
      <c r="S18" s="125"/>
    </row>
    <row r="19" spans="1:19" ht="31.5" outlineLevel="7" x14ac:dyDescent="0.2">
      <c r="A19" s="74" t="s">
        <v>721</v>
      </c>
      <c r="B19" s="74" t="s">
        <v>472</v>
      </c>
      <c r="C19" s="17" t="s">
        <v>722</v>
      </c>
      <c r="D19" s="20"/>
      <c r="E19" s="20"/>
      <c r="F19" s="20"/>
      <c r="G19" s="19">
        <f t="shared" ref="G19:H25" si="15">G20</f>
        <v>9959.4</v>
      </c>
      <c r="H19" s="19">
        <f t="shared" si="15"/>
        <v>9959.4</v>
      </c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125"/>
    </row>
    <row r="20" spans="1:19" ht="31.5" outlineLevel="7" x14ac:dyDescent="0.2">
      <c r="A20" s="75" t="s">
        <v>721</v>
      </c>
      <c r="B20" s="75" t="s">
        <v>70</v>
      </c>
      <c r="C20" s="23" t="s">
        <v>445</v>
      </c>
      <c r="D20" s="20"/>
      <c r="E20" s="20"/>
      <c r="F20" s="20"/>
      <c r="G20" s="7">
        <f>1193.9+700+8065.5</f>
        <v>9959.4</v>
      </c>
      <c r="H20" s="20">
        <f>SUM(F20:G20)</f>
        <v>9959.4</v>
      </c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125"/>
    </row>
    <row r="21" spans="1:19" ht="47.25" outlineLevel="7" x14ac:dyDescent="0.2">
      <c r="A21" s="74" t="s">
        <v>772</v>
      </c>
      <c r="B21" s="74"/>
      <c r="C21" s="109" t="s">
        <v>771</v>
      </c>
      <c r="D21" s="20"/>
      <c r="E21" s="20"/>
      <c r="F21" s="20"/>
      <c r="G21" s="19">
        <f t="shared" si="15"/>
        <v>8282.0496000000003</v>
      </c>
      <c r="H21" s="19">
        <f t="shared" si="15"/>
        <v>8282.0496000000003</v>
      </c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125"/>
    </row>
    <row r="22" spans="1:19" ht="31.5" outlineLevel="7" x14ac:dyDescent="0.2">
      <c r="A22" s="75" t="s">
        <v>772</v>
      </c>
      <c r="B22" s="75" t="s">
        <v>70</v>
      </c>
      <c r="C22" s="22" t="s">
        <v>445</v>
      </c>
      <c r="D22" s="20"/>
      <c r="E22" s="20"/>
      <c r="F22" s="20"/>
      <c r="G22" s="7">
        <v>8282.0496000000003</v>
      </c>
      <c r="H22" s="20">
        <f>SUM(F22:G22)</f>
        <v>8282.0496000000003</v>
      </c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125"/>
    </row>
    <row r="23" spans="1:19" ht="47.25" outlineLevel="7" x14ac:dyDescent="0.2">
      <c r="A23" s="74" t="s">
        <v>785</v>
      </c>
      <c r="B23" s="74"/>
      <c r="C23" s="109" t="s">
        <v>770</v>
      </c>
      <c r="D23" s="20"/>
      <c r="E23" s="20"/>
      <c r="F23" s="20"/>
      <c r="G23" s="19">
        <f t="shared" si="15"/>
        <v>6616</v>
      </c>
      <c r="H23" s="19">
        <f t="shared" si="15"/>
        <v>6616</v>
      </c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125"/>
    </row>
    <row r="24" spans="1:19" ht="31.5" outlineLevel="7" x14ac:dyDescent="0.2">
      <c r="A24" s="75" t="s">
        <v>785</v>
      </c>
      <c r="B24" s="75" t="s">
        <v>70</v>
      </c>
      <c r="C24" s="22" t="s">
        <v>71</v>
      </c>
      <c r="D24" s="20"/>
      <c r="E24" s="20"/>
      <c r="F24" s="20"/>
      <c r="G24" s="7">
        <v>6616</v>
      </c>
      <c r="H24" s="20">
        <f>SUM(F24:G24)</f>
        <v>6616</v>
      </c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125"/>
    </row>
    <row r="25" spans="1:19" ht="47.25" outlineLevel="7" x14ac:dyDescent="0.2">
      <c r="A25" s="74" t="s">
        <v>785</v>
      </c>
      <c r="B25" s="74"/>
      <c r="C25" s="109" t="s">
        <v>786</v>
      </c>
      <c r="D25" s="20"/>
      <c r="E25" s="20"/>
      <c r="F25" s="20"/>
      <c r="G25" s="19">
        <f t="shared" si="15"/>
        <v>19848</v>
      </c>
      <c r="H25" s="19">
        <f t="shared" si="15"/>
        <v>19848</v>
      </c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125"/>
    </row>
    <row r="26" spans="1:19" ht="31.5" outlineLevel="7" x14ac:dyDescent="0.2">
      <c r="A26" s="75" t="s">
        <v>785</v>
      </c>
      <c r="B26" s="75" t="s">
        <v>70</v>
      </c>
      <c r="C26" s="22" t="s">
        <v>71</v>
      </c>
      <c r="D26" s="20"/>
      <c r="E26" s="20"/>
      <c r="F26" s="20"/>
      <c r="G26" s="7">
        <v>19848</v>
      </c>
      <c r="H26" s="20">
        <f>SUM(F26:G26)</f>
        <v>19848</v>
      </c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125"/>
    </row>
    <row r="27" spans="1:19" ht="31.5" outlineLevel="5" x14ac:dyDescent="0.2">
      <c r="A27" s="72" t="s">
        <v>304</v>
      </c>
      <c r="B27" s="72"/>
      <c r="C27" s="25" t="s">
        <v>614</v>
      </c>
      <c r="D27" s="19">
        <f>D28</f>
        <v>1400</v>
      </c>
      <c r="E27" s="19">
        <f t="shared" ref="E27:M27" si="16">E28</f>
        <v>0</v>
      </c>
      <c r="F27" s="19">
        <f t="shared" si="16"/>
        <v>1400</v>
      </c>
      <c r="G27" s="19">
        <f t="shared" si="16"/>
        <v>3500</v>
      </c>
      <c r="H27" s="19">
        <f t="shared" si="16"/>
        <v>4900</v>
      </c>
      <c r="I27" s="19">
        <f>I28</f>
        <v>1050</v>
      </c>
      <c r="J27" s="19">
        <f t="shared" ref="J27" si="17">J28</f>
        <v>0</v>
      </c>
      <c r="K27" s="19">
        <f t="shared" ref="K27" si="18">K28</f>
        <v>1050</v>
      </c>
      <c r="L27" s="19">
        <f t="shared" si="16"/>
        <v>0</v>
      </c>
      <c r="M27" s="19">
        <f t="shared" si="16"/>
        <v>1050</v>
      </c>
      <c r="N27" s="19">
        <f>N28</f>
        <v>0</v>
      </c>
      <c r="O27" s="19">
        <f t="shared" ref="O27" si="19">O28</f>
        <v>0</v>
      </c>
      <c r="P27" s="19"/>
      <c r="Q27" s="19">
        <f t="shared" ref="Q27" si="20">Q28</f>
        <v>0</v>
      </c>
      <c r="R27" s="19"/>
      <c r="S27" s="125"/>
    </row>
    <row r="28" spans="1:19" ht="31.5" outlineLevel="7" x14ac:dyDescent="0.2">
      <c r="A28" s="73" t="s">
        <v>304</v>
      </c>
      <c r="B28" s="73" t="s">
        <v>70</v>
      </c>
      <c r="C28" s="26" t="s">
        <v>71</v>
      </c>
      <c r="D28" s="20">
        <v>1400</v>
      </c>
      <c r="E28" s="20"/>
      <c r="F28" s="20">
        <f>SUM(D28:E28)</f>
        <v>1400</v>
      </c>
      <c r="G28" s="20">
        <f>3500</f>
        <v>3500</v>
      </c>
      <c r="H28" s="20">
        <f>SUM(F28:G28)</f>
        <v>4900</v>
      </c>
      <c r="I28" s="20">
        <v>1050</v>
      </c>
      <c r="J28" s="20"/>
      <c r="K28" s="20">
        <f>SUM(I28:J28)</f>
        <v>1050</v>
      </c>
      <c r="L28" s="20"/>
      <c r="M28" s="20">
        <f>SUM(K28:L28)</f>
        <v>1050</v>
      </c>
      <c r="N28" s="20"/>
      <c r="O28" s="20"/>
      <c r="P28" s="20"/>
      <c r="Q28" s="20"/>
      <c r="R28" s="20"/>
      <c r="S28" s="125"/>
    </row>
    <row r="29" spans="1:19" ht="48.75" customHeight="1" outlineLevel="7" x14ac:dyDescent="0.2">
      <c r="A29" s="74" t="s">
        <v>675</v>
      </c>
      <c r="B29" s="74"/>
      <c r="C29" s="17" t="s">
        <v>676</v>
      </c>
      <c r="D29" s="7"/>
      <c r="E29" s="6">
        <f t="shared" ref="E29:L31" si="21">E30</f>
        <v>19277.185860000001</v>
      </c>
      <c r="F29" s="6">
        <f t="shared" si="21"/>
        <v>19277.185860000001</v>
      </c>
      <c r="G29" s="6">
        <f t="shared" si="21"/>
        <v>6017.2894999999999</v>
      </c>
      <c r="H29" s="6">
        <f t="shared" si="21"/>
        <v>25294.47536</v>
      </c>
      <c r="I29" s="20"/>
      <c r="J29" s="20"/>
      <c r="K29" s="20"/>
      <c r="L29" s="6">
        <f t="shared" si="21"/>
        <v>0</v>
      </c>
      <c r="M29" s="6"/>
      <c r="N29" s="20"/>
      <c r="O29" s="20"/>
      <c r="P29" s="20"/>
      <c r="Q29" s="6">
        <f t="shared" ref="Q29:Q31" si="22">Q30</f>
        <v>0</v>
      </c>
      <c r="R29" s="6"/>
      <c r="S29" s="125"/>
    </row>
    <row r="30" spans="1:19" ht="31.5" outlineLevel="7" x14ac:dyDescent="0.2">
      <c r="A30" s="75" t="s">
        <v>675</v>
      </c>
      <c r="B30" s="75" t="s">
        <v>70</v>
      </c>
      <c r="C30" s="23" t="s">
        <v>445</v>
      </c>
      <c r="D30" s="7"/>
      <c r="E30" s="8">
        <f>7944.18178+5218.90502+1590.5375+2557.94476+464.7672+1500.8496</f>
        <v>19277.185860000001</v>
      </c>
      <c r="F30" s="8">
        <f>SUM(D30:E30)</f>
        <v>19277.185860000001</v>
      </c>
      <c r="G30" s="8">
        <v>6017.2894999999999</v>
      </c>
      <c r="H30" s="8">
        <f>SUM(F30:G30)</f>
        <v>25294.47536</v>
      </c>
      <c r="I30" s="20"/>
      <c r="J30" s="20"/>
      <c r="K30" s="20"/>
      <c r="L30" s="8"/>
      <c r="M30" s="8"/>
      <c r="N30" s="20"/>
      <c r="O30" s="20"/>
      <c r="P30" s="20"/>
      <c r="Q30" s="8"/>
      <c r="R30" s="8"/>
      <c r="S30" s="125"/>
    </row>
    <row r="31" spans="1:19" ht="47.25" customHeight="1" outlineLevel="7" x14ac:dyDescent="0.2">
      <c r="A31" s="74" t="s">
        <v>675</v>
      </c>
      <c r="B31" s="74"/>
      <c r="C31" s="17" t="s">
        <v>677</v>
      </c>
      <c r="D31" s="7"/>
      <c r="E31" s="6">
        <f t="shared" si="21"/>
        <v>57831.557500000003</v>
      </c>
      <c r="F31" s="6">
        <f t="shared" si="21"/>
        <v>57831.557500000003</v>
      </c>
      <c r="G31" s="6">
        <f t="shared" si="21"/>
        <v>26901.8685</v>
      </c>
      <c r="H31" s="6">
        <f t="shared" si="21"/>
        <v>84733.426000000007</v>
      </c>
      <c r="I31" s="20"/>
      <c r="J31" s="20"/>
      <c r="K31" s="20"/>
      <c r="L31" s="6">
        <f t="shared" si="21"/>
        <v>0</v>
      </c>
      <c r="M31" s="6"/>
      <c r="N31" s="20"/>
      <c r="O31" s="20"/>
      <c r="P31" s="20"/>
      <c r="Q31" s="6">
        <f t="shared" si="22"/>
        <v>0</v>
      </c>
      <c r="R31" s="6"/>
      <c r="S31" s="125"/>
    </row>
    <row r="32" spans="1:19" ht="31.5" outlineLevel="7" x14ac:dyDescent="0.2">
      <c r="A32" s="75" t="s">
        <v>675</v>
      </c>
      <c r="B32" s="75" t="s">
        <v>70</v>
      </c>
      <c r="C32" s="23" t="s">
        <v>445</v>
      </c>
      <c r="D32" s="7"/>
      <c r="E32" s="8">
        <f>23832.5453+15656.71502+4771.6125+7673.83428+1394.3016+4502.5488</f>
        <v>57831.557500000003</v>
      </c>
      <c r="F32" s="8">
        <f>SUM(D32:E32)</f>
        <v>57831.557500000003</v>
      </c>
      <c r="G32" s="8">
        <v>26901.8685</v>
      </c>
      <c r="H32" s="8">
        <f>SUM(F32:G32)</f>
        <v>84733.426000000007</v>
      </c>
      <c r="I32" s="20"/>
      <c r="J32" s="20"/>
      <c r="K32" s="20"/>
      <c r="L32" s="8"/>
      <c r="M32" s="8"/>
      <c r="N32" s="20"/>
      <c r="O32" s="20"/>
      <c r="P32" s="20"/>
      <c r="Q32" s="8"/>
      <c r="R32" s="8"/>
      <c r="S32" s="125"/>
    </row>
    <row r="33" spans="1:19" ht="34.5" hidden="1" customHeight="1" outlineLevel="7" x14ac:dyDescent="0.2">
      <c r="A33" s="76" t="s">
        <v>683</v>
      </c>
      <c r="B33" s="76"/>
      <c r="C33" s="12" t="s">
        <v>731</v>
      </c>
      <c r="D33" s="6"/>
      <c r="E33" s="6">
        <f t="shared" ref="E33:M33" si="23">E34</f>
        <v>6084.4959900000003</v>
      </c>
      <c r="F33" s="6">
        <f t="shared" si="23"/>
        <v>6084.4959900000003</v>
      </c>
      <c r="G33" s="6">
        <f t="shared" si="23"/>
        <v>0</v>
      </c>
      <c r="H33" s="6">
        <f t="shared" si="23"/>
        <v>6084.4959900000003</v>
      </c>
      <c r="I33" s="20"/>
      <c r="J33" s="20"/>
      <c r="K33" s="20"/>
      <c r="L33" s="6">
        <f t="shared" si="23"/>
        <v>0</v>
      </c>
      <c r="M33" s="6">
        <f t="shared" si="23"/>
        <v>0</v>
      </c>
      <c r="N33" s="20"/>
      <c r="O33" s="20"/>
      <c r="P33" s="20"/>
      <c r="Q33" s="6">
        <f t="shared" ref="Q33:R33" si="24">Q34</f>
        <v>0</v>
      </c>
      <c r="R33" s="6">
        <f t="shared" si="24"/>
        <v>0</v>
      </c>
      <c r="S33" s="125"/>
    </row>
    <row r="34" spans="1:19" ht="31.5" hidden="1" outlineLevel="7" x14ac:dyDescent="0.2">
      <c r="A34" s="77" t="s">
        <v>683</v>
      </c>
      <c r="B34" s="77" t="s">
        <v>70</v>
      </c>
      <c r="C34" s="13" t="s">
        <v>71</v>
      </c>
      <c r="D34" s="6"/>
      <c r="E34" s="8">
        <v>6084.4959900000003</v>
      </c>
      <c r="F34" s="8">
        <f>SUM(D34:E34)</f>
        <v>6084.4959900000003</v>
      </c>
      <c r="G34" s="8"/>
      <c r="H34" s="8">
        <f>SUM(F34:G34)</f>
        <v>6084.4959900000003</v>
      </c>
      <c r="I34" s="20"/>
      <c r="J34" s="20"/>
      <c r="K34" s="20"/>
      <c r="L34" s="8"/>
      <c r="M34" s="8">
        <f>SUM(K34:L34)</f>
        <v>0</v>
      </c>
      <c r="N34" s="20"/>
      <c r="O34" s="20"/>
      <c r="P34" s="20"/>
      <c r="Q34" s="8"/>
      <c r="R34" s="8">
        <f>SUM(P34:Q34)</f>
        <v>0</v>
      </c>
      <c r="S34" s="125"/>
    </row>
    <row r="35" spans="1:19" ht="36" hidden="1" customHeight="1" outlineLevel="7" x14ac:dyDescent="0.2">
      <c r="A35" s="76" t="s">
        <v>683</v>
      </c>
      <c r="B35" s="76"/>
      <c r="C35" s="12" t="s">
        <v>730</v>
      </c>
      <c r="D35" s="6"/>
      <c r="E35" s="6">
        <f t="shared" ref="E35:M35" si="25">E36</f>
        <v>18253.487949999999</v>
      </c>
      <c r="F35" s="6">
        <f t="shared" si="25"/>
        <v>18253.487949999999</v>
      </c>
      <c r="G35" s="6">
        <f t="shared" si="25"/>
        <v>0</v>
      </c>
      <c r="H35" s="6">
        <f t="shared" si="25"/>
        <v>18253.487949999999</v>
      </c>
      <c r="I35" s="20"/>
      <c r="J35" s="20"/>
      <c r="K35" s="20"/>
      <c r="L35" s="6">
        <f t="shared" si="25"/>
        <v>0</v>
      </c>
      <c r="M35" s="6">
        <f t="shared" si="25"/>
        <v>0</v>
      </c>
      <c r="N35" s="20"/>
      <c r="O35" s="20"/>
      <c r="P35" s="20"/>
      <c r="Q35" s="6">
        <f t="shared" ref="Q35:R35" si="26">Q36</f>
        <v>0</v>
      </c>
      <c r="R35" s="6">
        <f t="shared" si="26"/>
        <v>0</v>
      </c>
      <c r="S35" s="125"/>
    </row>
    <row r="36" spans="1:19" ht="31.5" hidden="1" outlineLevel="7" x14ac:dyDescent="0.2">
      <c r="A36" s="77" t="s">
        <v>683</v>
      </c>
      <c r="B36" s="77" t="s">
        <v>70</v>
      </c>
      <c r="C36" s="13" t="s">
        <v>71</v>
      </c>
      <c r="D36" s="6"/>
      <c r="E36" s="8">
        <v>18253.487949999999</v>
      </c>
      <c r="F36" s="8">
        <f>SUM(D36:E36)</f>
        <v>18253.487949999999</v>
      </c>
      <c r="G36" s="8"/>
      <c r="H36" s="8">
        <f>SUM(F36:G36)</f>
        <v>18253.487949999999</v>
      </c>
      <c r="I36" s="20"/>
      <c r="J36" s="20"/>
      <c r="K36" s="20"/>
      <c r="L36" s="8"/>
      <c r="M36" s="8">
        <f>SUM(K36:L36)</f>
        <v>0</v>
      </c>
      <c r="N36" s="20"/>
      <c r="O36" s="20"/>
      <c r="P36" s="20"/>
      <c r="Q36" s="8"/>
      <c r="R36" s="8">
        <f>SUM(P36:Q36)</f>
        <v>0</v>
      </c>
      <c r="S36" s="125"/>
    </row>
    <row r="37" spans="1:19" ht="47.25" outlineLevel="4" collapsed="1" x14ac:dyDescent="0.2">
      <c r="A37" s="72" t="s">
        <v>316</v>
      </c>
      <c r="B37" s="72"/>
      <c r="C37" s="25" t="s">
        <v>317</v>
      </c>
      <c r="D37" s="19">
        <f t="shared" ref="D37:R37" si="27">D38+D42+D44</f>
        <v>579.70000000000005</v>
      </c>
      <c r="E37" s="19">
        <f t="shared" si="27"/>
        <v>0</v>
      </c>
      <c r="F37" s="19">
        <f t="shared" si="27"/>
        <v>579.70000000000005</v>
      </c>
      <c r="G37" s="19">
        <f t="shared" si="27"/>
        <v>0</v>
      </c>
      <c r="H37" s="19">
        <f t="shared" si="27"/>
        <v>579.70000000000005</v>
      </c>
      <c r="I37" s="19">
        <f t="shared" si="27"/>
        <v>463.6</v>
      </c>
      <c r="J37" s="19">
        <f t="shared" si="27"/>
        <v>0</v>
      </c>
      <c r="K37" s="19">
        <f t="shared" si="27"/>
        <v>463.6</v>
      </c>
      <c r="L37" s="19">
        <f t="shared" si="27"/>
        <v>0</v>
      </c>
      <c r="M37" s="19">
        <f t="shared" si="27"/>
        <v>463.6</v>
      </c>
      <c r="N37" s="19">
        <f t="shared" si="27"/>
        <v>413.2</v>
      </c>
      <c r="O37" s="19">
        <f t="shared" si="27"/>
        <v>0</v>
      </c>
      <c r="P37" s="19">
        <f t="shared" si="27"/>
        <v>413.2</v>
      </c>
      <c r="Q37" s="19">
        <f t="shared" si="27"/>
        <v>0</v>
      </c>
      <c r="R37" s="19">
        <f t="shared" si="27"/>
        <v>413.2</v>
      </c>
      <c r="S37" s="125"/>
    </row>
    <row r="38" spans="1:19" ht="15.75" outlineLevel="5" x14ac:dyDescent="0.2">
      <c r="A38" s="72" t="s">
        <v>331</v>
      </c>
      <c r="B38" s="72"/>
      <c r="C38" s="25" t="s">
        <v>332</v>
      </c>
      <c r="D38" s="19">
        <f>D39+D40+D41</f>
        <v>407.4</v>
      </c>
      <c r="E38" s="19">
        <f t="shared" ref="E38:F38" si="28">E39+E40+E41</f>
        <v>0</v>
      </c>
      <c r="F38" s="19">
        <f t="shared" si="28"/>
        <v>407.4</v>
      </c>
      <c r="G38" s="19">
        <f t="shared" ref="G38:H38" si="29">G39+G40+G41</f>
        <v>0</v>
      </c>
      <c r="H38" s="19">
        <f t="shared" si="29"/>
        <v>407.4</v>
      </c>
      <c r="I38" s="19">
        <f>I39+I40+I41</f>
        <v>313.7</v>
      </c>
      <c r="J38" s="19">
        <f t="shared" ref="J38" si="30">J39+J40+J41</f>
        <v>0</v>
      </c>
      <c r="K38" s="19">
        <f t="shared" ref="K38:M38" si="31">K39+K40+K41</f>
        <v>313.7</v>
      </c>
      <c r="L38" s="19">
        <f t="shared" si="31"/>
        <v>0</v>
      </c>
      <c r="M38" s="19">
        <f t="shared" si="31"/>
        <v>313.7</v>
      </c>
      <c r="N38" s="19">
        <f>N39+N40+N41</f>
        <v>273</v>
      </c>
      <c r="O38" s="19">
        <f t="shared" ref="O38" si="32">O39+O40+O41</f>
        <v>0</v>
      </c>
      <c r="P38" s="19">
        <f t="shared" ref="P38:R38" si="33">P39+P40+P41</f>
        <v>273</v>
      </c>
      <c r="Q38" s="19">
        <f t="shared" si="33"/>
        <v>0</v>
      </c>
      <c r="R38" s="19">
        <f t="shared" si="33"/>
        <v>273</v>
      </c>
      <c r="S38" s="125"/>
    </row>
    <row r="39" spans="1:19" ht="31.5" outlineLevel="7" x14ac:dyDescent="0.2">
      <c r="A39" s="73" t="s">
        <v>331</v>
      </c>
      <c r="B39" s="73" t="s">
        <v>7</v>
      </c>
      <c r="C39" s="26" t="s">
        <v>8</v>
      </c>
      <c r="D39" s="7">
        <v>123.3</v>
      </c>
      <c r="E39" s="20"/>
      <c r="F39" s="20">
        <f t="shared" ref="F39:F41" si="34">SUM(D39:E39)</f>
        <v>123.3</v>
      </c>
      <c r="G39" s="7">
        <v>-43.54965</v>
      </c>
      <c r="H39" s="20">
        <f>SUM(F39:G39)</f>
        <v>79.750349999999997</v>
      </c>
      <c r="I39" s="7">
        <v>94.9</v>
      </c>
      <c r="J39" s="20"/>
      <c r="K39" s="20">
        <f t="shared" ref="K39:K41" si="35">SUM(I39:J39)</f>
        <v>94.9</v>
      </c>
      <c r="L39" s="20"/>
      <c r="M39" s="20">
        <f>SUM(K39:L39)</f>
        <v>94.9</v>
      </c>
      <c r="N39" s="7">
        <v>82.6</v>
      </c>
      <c r="O39" s="20"/>
      <c r="P39" s="20">
        <f t="shared" ref="P39:P41" si="36">SUM(N39:O39)</f>
        <v>82.6</v>
      </c>
      <c r="Q39" s="20"/>
      <c r="R39" s="20">
        <f>SUM(P39:Q39)</f>
        <v>82.6</v>
      </c>
      <c r="S39" s="125"/>
    </row>
    <row r="40" spans="1:19" ht="15.75" hidden="1" outlineLevel="7" x14ac:dyDescent="0.2">
      <c r="A40" s="73" t="s">
        <v>331</v>
      </c>
      <c r="B40" s="73" t="s">
        <v>21</v>
      </c>
      <c r="C40" s="26" t="s">
        <v>22</v>
      </c>
      <c r="D40" s="7">
        <v>62.4</v>
      </c>
      <c r="E40" s="20"/>
      <c r="F40" s="20">
        <f t="shared" si="34"/>
        <v>62.4</v>
      </c>
      <c r="G40" s="7"/>
      <c r="H40" s="20">
        <f>SUM(F40:G40)</f>
        <v>62.4</v>
      </c>
      <c r="I40" s="7">
        <v>48.1</v>
      </c>
      <c r="J40" s="20"/>
      <c r="K40" s="20">
        <f t="shared" si="35"/>
        <v>48.1</v>
      </c>
      <c r="L40" s="20"/>
      <c r="M40" s="20">
        <f>SUM(K40:L40)</f>
        <v>48.1</v>
      </c>
      <c r="N40" s="7">
        <v>41.8</v>
      </c>
      <c r="O40" s="20"/>
      <c r="P40" s="20">
        <f t="shared" si="36"/>
        <v>41.8</v>
      </c>
      <c r="Q40" s="20"/>
      <c r="R40" s="20">
        <f>SUM(P40:Q40)</f>
        <v>41.8</v>
      </c>
      <c r="S40" s="125"/>
    </row>
    <row r="41" spans="1:19" ht="31.5" outlineLevel="7" x14ac:dyDescent="0.2">
      <c r="A41" s="73" t="s">
        <v>331</v>
      </c>
      <c r="B41" s="73" t="s">
        <v>70</v>
      </c>
      <c r="C41" s="26" t="s">
        <v>71</v>
      </c>
      <c r="D41" s="7">
        <v>221.7</v>
      </c>
      <c r="E41" s="20"/>
      <c r="F41" s="20">
        <f t="shared" si="34"/>
        <v>221.7</v>
      </c>
      <c r="G41" s="7">
        <v>43.54965</v>
      </c>
      <c r="H41" s="20">
        <f>SUM(F41:G41)</f>
        <v>265.24964999999997</v>
      </c>
      <c r="I41" s="7">
        <v>170.7</v>
      </c>
      <c r="J41" s="20"/>
      <c r="K41" s="20">
        <f t="shared" si="35"/>
        <v>170.7</v>
      </c>
      <c r="L41" s="20"/>
      <c r="M41" s="20">
        <f>SUM(K41:L41)</f>
        <v>170.7</v>
      </c>
      <c r="N41" s="7">
        <v>148.6</v>
      </c>
      <c r="O41" s="20"/>
      <c r="P41" s="20">
        <f t="shared" si="36"/>
        <v>148.6</v>
      </c>
      <c r="Q41" s="20"/>
      <c r="R41" s="20">
        <f>SUM(P41:Q41)</f>
        <v>148.6</v>
      </c>
      <c r="S41" s="125"/>
    </row>
    <row r="42" spans="1:19" ht="31.5" hidden="1" outlineLevel="5" x14ac:dyDescent="0.2">
      <c r="A42" s="72" t="s">
        <v>333</v>
      </c>
      <c r="B42" s="72"/>
      <c r="C42" s="25" t="s">
        <v>334</v>
      </c>
      <c r="D42" s="19">
        <f>D43</f>
        <v>97.3</v>
      </c>
      <c r="E42" s="19">
        <f t="shared" ref="E42:M42" si="37">E43</f>
        <v>0</v>
      </c>
      <c r="F42" s="19">
        <f t="shared" si="37"/>
        <v>97.3</v>
      </c>
      <c r="G42" s="19">
        <f t="shared" si="37"/>
        <v>0</v>
      </c>
      <c r="H42" s="19">
        <f t="shared" si="37"/>
        <v>97.3</v>
      </c>
      <c r="I42" s="19">
        <f t="shared" ref="I42:N42" si="38">I43</f>
        <v>74.900000000000006</v>
      </c>
      <c r="J42" s="19">
        <f t="shared" ref="J42" si="39">J43</f>
        <v>0</v>
      </c>
      <c r="K42" s="19">
        <f t="shared" ref="K42" si="40">K43</f>
        <v>74.900000000000006</v>
      </c>
      <c r="L42" s="19">
        <f t="shared" si="37"/>
        <v>0</v>
      </c>
      <c r="M42" s="19">
        <f t="shared" si="37"/>
        <v>74.900000000000006</v>
      </c>
      <c r="N42" s="19">
        <f t="shared" si="38"/>
        <v>65.2</v>
      </c>
      <c r="O42" s="19">
        <f t="shared" ref="O42" si="41">O43</f>
        <v>0</v>
      </c>
      <c r="P42" s="19">
        <f t="shared" ref="P42:R42" si="42">P43</f>
        <v>65.2</v>
      </c>
      <c r="Q42" s="19">
        <f t="shared" si="42"/>
        <v>0</v>
      </c>
      <c r="R42" s="19">
        <f t="shared" si="42"/>
        <v>65.2</v>
      </c>
      <c r="S42" s="125"/>
    </row>
    <row r="43" spans="1:19" ht="31.5" hidden="1" outlineLevel="7" x14ac:dyDescent="0.2">
      <c r="A43" s="73" t="s">
        <v>333</v>
      </c>
      <c r="B43" s="73" t="s">
        <v>70</v>
      </c>
      <c r="C43" s="26" t="s">
        <v>71</v>
      </c>
      <c r="D43" s="20">
        <v>97.3</v>
      </c>
      <c r="E43" s="20"/>
      <c r="F43" s="20">
        <f>SUM(D43:E43)</f>
        <v>97.3</v>
      </c>
      <c r="G43" s="20"/>
      <c r="H43" s="20">
        <f>SUM(F43:G43)</f>
        <v>97.3</v>
      </c>
      <c r="I43" s="20">
        <v>74.900000000000006</v>
      </c>
      <c r="J43" s="20"/>
      <c r="K43" s="20">
        <f>SUM(I43:J43)</f>
        <v>74.900000000000006</v>
      </c>
      <c r="L43" s="20"/>
      <c r="M43" s="20">
        <f>SUM(K43:L43)</f>
        <v>74.900000000000006</v>
      </c>
      <c r="N43" s="20">
        <v>65.2</v>
      </c>
      <c r="O43" s="20"/>
      <c r="P43" s="20">
        <f>SUM(N43:O43)</f>
        <v>65.2</v>
      </c>
      <c r="Q43" s="20"/>
      <c r="R43" s="20">
        <f>SUM(P43:Q43)</f>
        <v>65.2</v>
      </c>
      <c r="S43" s="125"/>
    </row>
    <row r="44" spans="1:19" ht="15.75" hidden="1" outlineLevel="5" x14ac:dyDescent="0.2">
      <c r="A44" s="72" t="s">
        <v>335</v>
      </c>
      <c r="B44" s="72"/>
      <c r="C44" s="25" t="s">
        <v>336</v>
      </c>
      <c r="D44" s="19">
        <f>D45</f>
        <v>75</v>
      </c>
      <c r="E44" s="19">
        <f t="shared" ref="E44:M44" si="43">E45</f>
        <v>0</v>
      </c>
      <c r="F44" s="19">
        <f t="shared" si="43"/>
        <v>75</v>
      </c>
      <c r="G44" s="19">
        <f t="shared" si="43"/>
        <v>0</v>
      </c>
      <c r="H44" s="19">
        <f t="shared" si="43"/>
        <v>75</v>
      </c>
      <c r="I44" s="19">
        <f t="shared" ref="I44:N44" si="44">I45</f>
        <v>75</v>
      </c>
      <c r="J44" s="19">
        <f t="shared" ref="J44" si="45">J45</f>
        <v>0</v>
      </c>
      <c r="K44" s="19">
        <f t="shared" ref="K44" si="46">K45</f>
        <v>75</v>
      </c>
      <c r="L44" s="19">
        <f t="shared" si="43"/>
        <v>0</v>
      </c>
      <c r="M44" s="19">
        <f t="shared" si="43"/>
        <v>75</v>
      </c>
      <c r="N44" s="19">
        <f t="shared" si="44"/>
        <v>75</v>
      </c>
      <c r="O44" s="19">
        <f t="shared" ref="O44" si="47">O45</f>
        <v>0</v>
      </c>
      <c r="P44" s="19">
        <f t="shared" ref="P44:R44" si="48">P45</f>
        <v>75</v>
      </c>
      <c r="Q44" s="19">
        <f t="shared" si="48"/>
        <v>0</v>
      </c>
      <c r="R44" s="19">
        <f t="shared" si="48"/>
        <v>75</v>
      </c>
      <c r="S44" s="125"/>
    </row>
    <row r="45" spans="1:19" ht="15.75" hidden="1" outlineLevel="7" x14ac:dyDescent="0.2">
      <c r="A45" s="73" t="s">
        <v>335</v>
      </c>
      <c r="B45" s="73" t="s">
        <v>21</v>
      </c>
      <c r="C45" s="26" t="s">
        <v>22</v>
      </c>
      <c r="D45" s="20">
        <v>75</v>
      </c>
      <c r="E45" s="20"/>
      <c r="F45" s="20">
        <f>SUM(D45:E45)</f>
        <v>75</v>
      </c>
      <c r="G45" s="20"/>
      <c r="H45" s="20">
        <f>SUM(F45:G45)</f>
        <v>75</v>
      </c>
      <c r="I45" s="20">
        <v>75</v>
      </c>
      <c r="J45" s="20"/>
      <c r="K45" s="20">
        <f>SUM(I45:J45)</f>
        <v>75</v>
      </c>
      <c r="L45" s="20"/>
      <c r="M45" s="20">
        <f>SUM(K45:L45)</f>
        <v>75</v>
      </c>
      <c r="N45" s="20">
        <v>75</v>
      </c>
      <c r="O45" s="20"/>
      <c r="P45" s="20">
        <f>SUM(N45:O45)</f>
        <v>75</v>
      </c>
      <c r="Q45" s="20"/>
      <c r="R45" s="20">
        <f>SUM(P45:Q45)</f>
        <v>75</v>
      </c>
      <c r="S45" s="125"/>
    </row>
    <row r="46" spans="1:19" ht="31.5" outlineLevel="7" x14ac:dyDescent="0.2">
      <c r="A46" s="72" t="s">
        <v>713</v>
      </c>
      <c r="B46" s="72"/>
      <c r="C46" s="25" t="s">
        <v>715</v>
      </c>
      <c r="D46" s="20"/>
      <c r="E46" s="20"/>
      <c r="F46" s="20"/>
      <c r="G46" s="19">
        <f>G47+G49</f>
        <v>695</v>
      </c>
      <c r="H46" s="19">
        <f t="shared" ref="H46:Q46" si="49">H47+H49</f>
        <v>695</v>
      </c>
      <c r="I46" s="19">
        <f t="shared" si="49"/>
        <v>0</v>
      </c>
      <c r="J46" s="19">
        <f t="shared" si="49"/>
        <v>0</v>
      </c>
      <c r="K46" s="19">
        <f t="shared" si="49"/>
        <v>0</v>
      </c>
      <c r="L46" s="19">
        <f t="shared" si="49"/>
        <v>0</v>
      </c>
      <c r="M46" s="19"/>
      <c r="N46" s="19">
        <f t="shared" si="49"/>
        <v>0</v>
      </c>
      <c r="O46" s="19">
        <f t="shared" si="49"/>
        <v>0</v>
      </c>
      <c r="P46" s="19">
        <f t="shared" si="49"/>
        <v>0</v>
      </c>
      <c r="Q46" s="19">
        <f t="shared" si="49"/>
        <v>0</v>
      </c>
      <c r="R46" s="19"/>
      <c r="S46" s="125"/>
    </row>
    <row r="47" spans="1:19" ht="47.25" outlineLevel="7" x14ac:dyDescent="0.2">
      <c r="A47" s="72" t="s">
        <v>714</v>
      </c>
      <c r="B47" s="72"/>
      <c r="C47" s="25" t="s">
        <v>716</v>
      </c>
      <c r="D47" s="20"/>
      <c r="E47" s="20"/>
      <c r="F47" s="20"/>
      <c r="G47" s="19">
        <f>G48</f>
        <v>100</v>
      </c>
      <c r="H47" s="19">
        <f>H48</f>
        <v>100</v>
      </c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125"/>
    </row>
    <row r="48" spans="1:19" ht="31.5" outlineLevel="7" x14ac:dyDescent="0.2">
      <c r="A48" s="73" t="s">
        <v>714</v>
      </c>
      <c r="B48" s="73" t="s">
        <v>70</v>
      </c>
      <c r="C48" s="26" t="s">
        <v>71</v>
      </c>
      <c r="D48" s="20"/>
      <c r="E48" s="20"/>
      <c r="F48" s="20"/>
      <c r="G48" s="20">
        <v>100</v>
      </c>
      <c r="H48" s="20">
        <f>SUM(F48:G48)</f>
        <v>100</v>
      </c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125"/>
    </row>
    <row r="49" spans="1:19" ht="31.5" outlineLevel="7" x14ac:dyDescent="0.2">
      <c r="A49" s="74" t="s">
        <v>721</v>
      </c>
      <c r="B49" s="74" t="s">
        <v>472</v>
      </c>
      <c r="C49" s="17" t="s">
        <v>722</v>
      </c>
      <c r="D49" s="20"/>
      <c r="E49" s="20"/>
      <c r="F49" s="20"/>
      <c r="G49" s="19">
        <f>G50</f>
        <v>595</v>
      </c>
      <c r="H49" s="19">
        <f>H50</f>
        <v>595</v>
      </c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125"/>
    </row>
    <row r="50" spans="1:19" ht="31.5" outlineLevel="7" x14ac:dyDescent="0.2">
      <c r="A50" s="75" t="s">
        <v>721</v>
      </c>
      <c r="B50" s="75" t="s">
        <v>70</v>
      </c>
      <c r="C50" s="23" t="s">
        <v>445</v>
      </c>
      <c r="D50" s="20"/>
      <c r="E50" s="20"/>
      <c r="F50" s="20"/>
      <c r="G50" s="20">
        <v>595</v>
      </c>
      <c r="H50" s="20">
        <f>SUM(F50:G50)</f>
        <v>595</v>
      </c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125"/>
    </row>
    <row r="51" spans="1:19" ht="31.5" outlineLevel="3" x14ac:dyDescent="0.2">
      <c r="A51" s="72" t="s">
        <v>305</v>
      </c>
      <c r="B51" s="72"/>
      <c r="C51" s="25" t="s">
        <v>306</v>
      </c>
      <c r="D51" s="19">
        <f>D52+D66</f>
        <v>1707970.01</v>
      </c>
      <c r="E51" s="19">
        <f t="shared" ref="E51:F51" si="50">E52+E66</f>
        <v>2162.3580000000002</v>
      </c>
      <c r="F51" s="19">
        <f t="shared" si="50"/>
        <v>1710132.3680000002</v>
      </c>
      <c r="G51" s="19">
        <f>G52+G66+G92</f>
        <v>14453.414000000001</v>
      </c>
      <c r="H51" s="19">
        <f t="shared" ref="H51:R51" si="51">H52+H66+H92</f>
        <v>1724585.7819999999</v>
      </c>
      <c r="I51" s="19">
        <f t="shared" si="51"/>
        <v>1704785.1000000003</v>
      </c>
      <c r="J51" s="19">
        <f t="shared" si="51"/>
        <v>34.1</v>
      </c>
      <c r="K51" s="19">
        <f t="shared" si="51"/>
        <v>1704819.2000000004</v>
      </c>
      <c r="L51" s="19">
        <f t="shared" si="51"/>
        <v>10260.468000000001</v>
      </c>
      <c r="M51" s="19">
        <f t="shared" si="51"/>
        <v>1715079.6680000003</v>
      </c>
      <c r="N51" s="19">
        <f t="shared" si="51"/>
        <v>1710997.9100000001</v>
      </c>
      <c r="O51" s="19">
        <f t="shared" si="51"/>
        <v>28.9</v>
      </c>
      <c r="P51" s="19">
        <f t="shared" si="51"/>
        <v>1711026.8100000003</v>
      </c>
      <c r="Q51" s="19">
        <f t="shared" si="51"/>
        <v>9528.630000000001</v>
      </c>
      <c r="R51" s="19">
        <f t="shared" si="51"/>
        <v>1720555.4400000002</v>
      </c>
      <c r="S51" s="125"/>
    </row>
    <row r="52" spans="1:19" ht="31.5" outlineLevel="4" x14ac:dyDescent="0.2">
      <c r="A52" s="72" t="s">
        <v>307</v>
      </c>
      <c r="B52" s="72"/>
      <c r="C52" s="25" t="s">
        <v>39</v>
      </c>
      <c r="D52" s="19">
        <f>D53+D56+D58+D60+D62</f>
        <v>359166.80000000005</v>
      </c>
      <c r="E52" s="19">
        <f t="shared" ref="E52:F52" si="52">E53+E56+E58+E60+E62</f>
        <v>1388.3579999999999</v>
      </c>
      <c r="F52" s="19">
        <f t="shared" si="52"/>
        <v>360555.15800000005</v>
      </c>
      <c r="G52" s="19">
        <f>G53+G56+G58+G60+G62+G64</f>
        <v>5171.8640000000005</v>
      </c>
      <c r="H52" s="19">
        <f t="shared" ref="H52:R52" si="53">H53+H56+H58+H60+H62+H64</f>
        <v>365727.02199999994</v>
      </c>
      <c r="I52" s="19">
        <f t="shared" si="53"/>
        <v>359603.5</v>
      </c>
      <c r="J52" s="19">
        <f t="shared" si="53"/>
        <v>0</v>
      </c>
      <c r="K52" s="19">
        <f t="shared" si="53"/>
        <v>359603.5</v>
      </c>
      <c r="L52" s="19">
        <f t="shared" si="53"/>
        <v>0</v>
      </c>
      <c r="M52" s="19">
        <f t="shared" si="53"/>
        <v>359603.5</v>
      </c>
      <c r="N52" s="19">
        <f t="shared" si="53"/>
        <v>360057.80000000005</v>
      </c>
      <c r="O52" s="19">
        <f t="shared" si="53"/>
        <v>0</v>
      </c>
      <c r="P52" s="19">
        <f t="shared" si="53"/>
        <v>360057.80000000005</v>
      </c>
      <c r="Q52" s="19">
        <f t="shared" si="53"/>
        <v>0</v>
      </c>
      <c r="R52" s="19">
        <f t="shared" si="53"/>
        <v>360057.80000000005</v>
      </c>
      <c r="S52" s="125"/>
    </row>
    <row r="53" spans="1:19" ht="15.75" outlineLevel="5" x14ac:dyDescent="0.2">
      <c r="A53" s="72" t="s">
        <v>337</v>
      </c>
      <c r="B53" s="72"/>
      <c r="C53" s="25" t="s">
        <v>41</v>
      </c>
      <c r="D53" s="19">
        <f>D54+D55</f>
        <v>11001.900000000001</v>
      </c>
      <c r="E53" s="19">
        <f t="shared" ref="E53:F53" si="54">E54+E55</f>
        <v>0</v>
      </c>
      <c r="F53" s="19">
        <f t="shared" si="54"/>
        <v>11001.900000000001</v>
      </c>
      <c r="G53" s="19">
        <f t="shared" ref="G53:H53" si="55">G54+G55</f>
        <v>0</v>
      </c>
      <c r="H53" s="19">
        <f t="shared" si="55"/>
        <v>11001.9</v>
      </c>
      <c r="I53" s="19">
        <f>I54+I55</f>
        <v>11438.6</v>
      </c>
      <c r="J53" s="19">
        <f t="shared" ref="J53" si="56">J54+J55</f>
        <v>0</v>
      </c>
      <c r="K53" s="19">
        <f t="shared" ref="K53:M53" si="57">K54+K55</f>
        <v>11438.6</v>
      </c>
      <c r="L53" s="19">
        <f t="shared" si="57"/>
        <v>0</v>
      </c>
      <c r="M53" s="19">
        <f t="shared" si="57"/>
        <v>11438.6</v>
      </c>
      <c r="N53" s="19">
        <f>N54+N55</f>
        <v>11892.900000000001</v>
      </c>
      <c r="O53" s="19">
        <f t="shared" ref="O53" si="58">O54+O55</f>
        <v>0</v>
      </c>
      <c r="P53" s="19">
        <f t="shared" ref="P53:R53" si="59">P54+P55</f>
        <v>11892.900000000001</v>
      </c>
      <c r="Q53" s="19">
        <f t="shared" si="59"/>
        <v>0</v>
      </c>
      <c r="R53" s="19">
        <f t="shared" si="59"/>
        <v>11892.900000000001</v>
      </c>
      <c r="S53" s="125"/>
    </row>
    <row r="54" spans="1:19" ht="47.25" outlineLevel="7" x14ac:dyDescent="0.2">
      <c r="A54" s="73" t="s">
        <v>337</v>
      </c>
      <c r="B54" s="73" t="s">
        <v>4</v>
      </c>
      <c r="C54" s="26" t="s">
        <v>5</v>
      </c>
      <c r="D54" s="7">
        <v>10918.2</v>
      </c>
      <c r="E54" s="20"/>
      <c r="F54" s="20">
        <f t="shared" ref="F54:F55" si="60">SUM(D54:E54)</f>
        <v>10918.2</v>
      </c>
      <c r="G54" s="20">
        <v>-1.19</v>
      </c>
      <c r="H54" s="20">
        <f>SUM(F54:G54)</f>
        <v>10917.01</v>
      </c>
      <c r="I54" s="7">
        <v>11354.9</v>
      </c>
      <c r="J54" s="20"/>
      <c r="K54" s="20">
        <f t="shared" ref="K54:K55" si="61">SUM(I54:J54)</f>
        <v>11354.9</v>
      </c>
      <c r="L54" s="20"/>
      <c r="M54" s="20">
        <f>SUM(K54:L54)</f>
        <v>11354.9</v>
      </c>
      <c r="N54" s="7">
        <v>11809.2</v>
      </c>
      <c r="O54" s="20"/>
      <c r="P54" s="20">
        <f t="shared" ref="P54:P55" si="62">SUM(N54:O54)</f>
        <v>11809.2</v>
      </c>
      <c r="Q54" s="20"/>
      <c r="R54" s="20">
        <f>SUM(P54:Q54)</f>
        <v>11809.2</v>
      </c>
      <c r="S54" s="125"/>
    </row>
    <row r="55" spans="1:19" ht="31.5" outlineLevel="7" x14ac:dyDescent="0.2">
      <c r="A55" s="73" t="s">
        <v>337</v>
      </c>
      <c r="B55" s="73" t="s">
        <v>7</v>
      </c>
      <c r="C55" s="26" t="s">
        <v>8</v>
      </c>
      <c r="D55" s="7">
        <v>83.7</v>
      </c>
      <c r="E55" s="20"/>
      <c r="F55" s="20">
        <f t="shared" si="60"/>
        <v>83.7</v>
      </c>
      <c r="G55" s="20">
        <v>1.19</v>
      </c>
      <c r="H55" s="20">
        <f>SUM(F55:G55)</f>
        <v>84.89</v>
      </c>
      <c r="I55" s="7">
        <v>83.7</v>
      </c>
      <c r="J55" s="20"/>
      <c r="K55" s="20">
        <f t="shared" si="61"/>
        <v>83.7</v>
      </c>
      <c r="L55" s="20"/>
      <c r="M55" s="20">
        <f>SUM(K55:L55)</f>
        <v>83.7</v>
      </c>
      <c r="N55" s="7">
        <v>83.7</v>
      </c>
      <c r="O55" s="20"/>
      <c r="P55" s="20">
        <f t="shared" si="62"/>
        <v>83.7</v>
      </c>
      <c r="Q55" s="20"/>
      <c r="R55" s="20">
        <f>SUM(P55:Q55)</f>
        <v>83.7</v>
      </c>
      <c r="S55" s="125"/>
    </row>
    <row r="56" spans="1:19" ht="31.5" outlineLevel="5" x14ac:dyDescent="0.2">
      <c r="A56" s="72" t="s">
        <v>308</v>
      </c>
      <c r="B56" s="72"/>
      <c r="C56" s="25" t="s">
        <v>309</v>
      </c>
      <c r="D56" s="19">
        <f>D57</f>
        <v>136462.5</v>
      </c>
      <c r="E56" s="19">
        <f t="shared" ref="E56:M56" si="63">E57</f>
        <v>1388.3579999999999</v>
      </c>
      <c r="F56" s="19">
        <f t="shared" si="63"/>
        <v>137850.85800000001</v>
      </c>
      <c r="G56" s="19">
        <f t="shared" si="63"/>
        <v>1742</v>
      </c>
      <c r="H56" s="19">
        <f t="shared" si="63"/>
        <v>139592.85800000001</v>
      </c>
      <c r="I56" s="19">
        <f>I57</f>
        <v>136462.5</v>
      </c>
      <c r="J56" s="19">
        <f t="shared" ref="J56" si="64">J57</f>
        <v>0</v>
      </c>
      <c r="K56" s="19">
        <f t="shared" ref="K56" si="65">K57</f>
        <v>136462.5</v>
      </c>
      <c r="L56" s="19">
        <f t="shared" si="63"/>
        <v>0</v>
      </c>
      <c r="M56" s="19">
        <f t="shared" si="63"/>
        <v>136462.5</v>
      </c>
      <c r="N56" s="19">
        <f>N57</f>
        <v>136462.5</v>
      </c>
      <c r="O56" s="19">
        <f t="shared" ref="O56" si="66">O57</f>
        <v>0</v>
      </c>
      <c r="P56" s="19">
        <f t="shared" ref="P56:R56" si="67">P57</f>
        <v>136462.5</v>
      </c>
      <c r="Q56" s="19">
        <f t="shared" si="67"/>
        <v>0</v>
      </c>
      <c r="R56" s="19">
        <f t="shared" si="67"/>
        <v>136462.5</v>
      </c>
      <c r="S56" s="125"/>
    </row>
    <row r="57" spans="1:19" ht="31.5" outlineLevel="7" x14ac:dyDescent="0.2">
      <c r="A57" s="73" t="s">
        <v>308</v>
      </c>
      <c r="B57" s="73" t="s">
        <v>70</v>
      </c>
      <c r="C57" s="26" t="s">
        <v>71</v>
      </c>
      <c r="D57" s="20">
        <v>136462.5</v>
      </c>
      <c r="E57" s="20">
        <v>1388.3579999999999</v>
      </c>
      <c r="F57" s="20">
        <f>SUM(D57:E57)</f>
        <v>137850.85800000001</v>
      </c>
      <c r="G57" s="20">
        <v>1742</v>
      </c>
      <c r="H57" s="20">
        <f>SUM(F57:G57)</f>
        <v>139592.85800000001</v>
      </c>
      <c r="I57" s="20">
        <v>136462.5</v>
      </c>
      <c r="J57" s="20"/>
      <c r="K57" s="20">
        <f>SUM(I57:J57)</f>
        <v>136462.5</v>
      </c>
      <c r="L57" s="20"/>
      <c r="M57" s="20">
        <f>SUM(K57:L57)</f>
        <v>136462.5</v>
      </c>
      <c r="N57" s="20">
        <v>136462.5</v>
      </c>
      <c r="O57" s="20"/>
      <c r="P57" s="20">
        <f>SUM(N57:O57)</f>
        <v>136462.5</v>
      </c>
      <c r="Q57" s="20"/>
      <c r="R57" s="20">
        <f>SUM(P57:Q57)</f>
        <v>136462.5</v>
      </c>
      <c r="S57" s="125"/>
    </row>
    <row r="58" spans="1:19" ht="15.75" outlineLevel="5" x14ac:dyDescent="0.2">
      <c r="A58" s="72" t="s">
        <v>318</v>
      </c>
      <c r="B58" s="72"/>
      <c r="C58" s="25" t="s">
        <v>319</v>
      </c>
      <c r="D58" s="19">
        <f>D59</f>
        <v>113105.3</v>
      </c>
      <c r="E58" s="19">
        <f t="shared" ref="E58:M58" si="68">E59</f>
        <v>0</v>
      </c>
      <c r="F58" s="19">
        <f t="shared" si="68"/>
        <v>113105.3</v>
      </c>
      <c r="G58" s="19">
        <f t="shared" si="68"/>
        <v>1627.0640000000001</v>
      </c>
      <c r="H58" s="19">
        <f t="shared" si="68"/>
        <v>114732.364</v>
      </c>
      <c r="I58" s="19">
        <f>I59</f>
        <v>113105.3</v>
      </c>
      <c r="J58" s="19">
        <f t="shared" ref="J58" si="69">J59</f>
        <v>0</v>
      </c>
      <c r="K58" s="19">
        <f t="shared" ref="K58" si="70">K59</f>
        <v>113105.3</v>
      </c>
      <c r="L58" s="19">
        <f t="shared" si="68"/>
        <v>0</v>
      </c>
      <c r="M58" s="19">
        <f t="shared" si="68"/>
        <v>113105.3</v>
      </c>
      <c r="N58" s="19">
        <f>N59</f>
        <v>113105.3</v>
      </c>
      <c r="O58" s="19">
        <f t="shared" ref="O58" si="71">O59</f>
        <v>0</v>
      </c>
      <c r="P58" s="19">
        <f t="shared" ref="P58:R58" si="72">P59</f>
        <v>113105.3</v>
      </c>
      <c r="Q58" s="19">
        <f t="shared" si="72"/>
        <v>0</v>
      </c>
      <c r="R58" s="19">
        <f t="shared" si="72"/>
        <v>113105.3</v>
      </c>
      <c r="S58" s="125"/>
    </row>
    <row r="59" spans="1:19" ht="31.5" outlineLevel="7" x14ac:dyDescent="0.2">
      <c r="A59" s="73" t="s">
        <v>318</v>
      </c>
      <c r="B59" s="73" t="s">
        <v>70</v>
      </c>
      <c r="C59" s="26" t="s">
        <v>71</v>
      </c>
      <c r="D59" s="20">
        <v>113105.3</v>
      </c>
      <c r="E59" s="20"/>
      <c r="F59" s="20">
        <f>SUM(D59:E59)</f>
        <v>113105.3</v>
      </c>
      <c r="G59" s="7">
        <v>1627.0640000000001</v>
      </c>
      <c r="H59" s="20">
        <f>SUM(F59:G59)</f>
        <v>114732.364</v>
      </c>
      <c r="I59" s="20">
        <v>113105.3</v>
      </c>
      <c r="J59" s="20"/>
      <c r="K59" s="20">
        <f>SUM(I59:J59)</f>
        <v>113105.3</v>
      </c>
      <c r="L59" s="20"/>
      <c r="M59" s="20">
        <f>SUM(K59:L59)</f>
        <v>113105.3</v>
      </c>
      <c r="N59" s="20">
        <v>113105.3</v>
      </c>
      <c r="O59" s="20"/>
      <c r="P59" s="20">
        <f>SUM(N59:O59)</f>
        <v>113105.3</v>
      </c>
      <c r="Q59" s="20"/>
      <c r="R59" s="20">
        <f>SUM(P59:Q59)</f>
        <v>113105.3</v>
      </c>
      <c r="S59" s="125"/>
    </row>
    <row r="60" spans="1:19" ht="15.75" hidden="1" outlineLevel="5" x14ac:dyDescent="0.2">
      <c r="A60" s="72" t="s">
        <v>325</v>
      </c>
      <c r="B60" s="72"/>
      <c r="C60" s="25" t="s">
        <v>326</v>
      </c>
      <c r="D60" s="19">
        <f>D61</f>
        <v>85467.6</v>
      </c>
      <c r="E60" s="19">
        <f t="shared" ref="E60:M60" si="73">E61</f>
        <v>0</v>
      </c>
      <c r="F60" s="19">
        <f t="shared" si="73"/>
        <v>85467.6</v>
      </c>
      <c r="G60" s="19">
        <f t="shared" si="73"/>
        <v>0</v>
      </c>
      <c r="H60" s="19">
        <f t="shared" si="73"/>
        <v>85467.6</v>
      </c>
      <c r="I60" s="19">
        <f>I61</f>
        <v>85467.6</v>
      </c>
      <c r="J60" s="19">
        <f t="shared" ref="J60" si="74">J61</f>
        <v>0</v>
      </c>
      <c r="K60" s="19">
        <f t="shared" ref="K60" si="75">K61</f>
        <v>85467.6</v>
      </c>
      <c r="L60" s="19">
        <f t="shared" si="73"/>
        <v>0</v>
      </c>
      <c r="M60" s="19">
        <f t="shared" si="73"/>
        <v>85467.6</v>
      </c>
      <c r="N60" s="19">
        <f>N61</f>
        <v>85467.6</v>
      </c>
      <c r="O60" s="19">
        <f t="shared" ref="O60" si="76">O61</f>
        <v>0</v>
      </c>
      <c r="P60" s="19">
        <f t="shared" ref="P60:R60" si="77">P61</f>
        <v>85467.6</v>
      </c>
      <c r="Q60" s="19">
        <f t="shared" si="77"/>
        <v>0</v>
      </c>
      <c r="R60" s="19">
        <f t="shared" si="77"/>
        <v>85467.6</v>
      </c>
      <c r="S60" s="125"/>
    </row>
    <row r="61" spans="1:19" ht="31.5" hidden="1" outlineLevel="7" x14ac:dyDescent="0.2">
      <c r="A61" s="73" t="s">
        <v>325</v>
      </c>
      <c r="B61" s="73" t="s">
        <v>70</v>
      </c>
      <c r="C61" s="26" t="s">
        <v>71</v>
      </c>
      <c r="D61" s="20">
        <v>85467.6</v>
      </c>
      <c r="E61" s="20"/>
      <c r="F61" s="20">
        <f>SUM(D61:E61)</f>
        <v>85467.6</v>
      </c>
      <c r="G61" s="7"/>
      <c r="H61" s="20">
        <f>SUM(F61:G61)</f>
        <v>85467.6</v>
      </c>
      <c r="I61" s="20">
        <v>85467.6</v>
      </c>
      <c r="J61" s="20"/>
      <c r="K61" s="20">
        <f>SUM(I61:J61)</f>
        <v>85467.6</v>
      </c>
      <c r="L61" s="20"/>
      <c r="M61" s="20">
        <f>SUM(K61:L61)</f>
        <v>85467.6</v>
      </c>
      <c r="N61" s="20">
        <v>85467.6</v>
      </c>
      <c r="O61" s="20"/>
      <c r="P61" s="20">
        <f>SUM(N61:O61)</f>
        <v>85467.6</v>
      </c>
      <c r="Q61" s="20"/>
      <c r="R61" s="20">
        <f>SUM(P61:Q61)</f>
        <v>85467.6</v>
      </c>
      <c r="S61" s="125"/>
    </row>
    <row r="62" spans="1:19" ht="15.75" hidden="1" outlineLevel="5" x14ac:dyDescent="0.2">
      <c r="A62" s="72" t="s">
        <v>338</v>
      </c>
      <c r="B62" s="72"/>
      <c r="C62" s="25" t="s">
        <v>241</v>
      </c>
      <c r="D62" s="19">
        <f>D63</f>
        <v>13129.5</v>
      </c>
      <c r="E62" s="19">
        <f t="shared" ref="E62:M62" si="78">E63</f>
        <v>0</v>
      </c>
      <c r="F62" s="19">
        <f t="shared" si="78"/>
        <v>13129.5</v>
      </c>
      <c r="G62" s="19">
        <f t="shared" si="78"/>
        <v>0</v>
      </c>
      <c r="H62" s="19">
        <f t="shared" si="78"/>
        <v>13129.5</v>
      </c>
      <c r="I62" s="19">
        <f>I63</f>
        <v>13129.5</v>
      </c>
      <c r="J62" s="19">
        <f t="shared" ref="J62" si="79">J63</f>
        <v>0</v>
      </c>
      <c r="K62" s="19">
        <f t="shared" ref="K62" si="80">K63</f>
        <v>13129.5</v>
      </c>
      <c r="L62" s="19">
        <f t="shared" si="78"/>
        <v>0</v>
      </c>
      <c r="M62" s="19">
        <f t="shared" si="78"/>
        <v>13129.5</v>
      </c>
      <c r="N62" s="19">
        <f>N63</f>
        <v>13129.5</v>
      </c>
      <c r="O62" s="19">
        <f t="shared" ref="O62" si="81">O63</f>
        <v>0</v>
      </c>
      <c r="P62" s="19">
        <f t="shared" ref="P62:R62" si="82">P63</f>
        <v>13129.5</v>
      </c>
      <c r="Q62" s="19">
        <f t="shared" si="82"/>
        <v>0</v>
      </c>
      <c r="R62" s="19">
        <f t="shared" si="82"/>
        <v>13129.5</v>
      </c>
      <c r="S62" s="125"/>
    </row>
    <row r="63" spans="1:19" ht="31.5" hidden="1" outlineLevel="7" x14ac:dyDescent="0.2">
      <c r="A63" s="73" t="s">
        <v>338</v>
      </c>
      <c r="B63" s="73" t="s">
        <v>70</v>
      </c>
      <c r="C63" s="26" t="s">
        <v>71</v>
      </c>
      <c r="D63" s="20">
        <v>13129.5</v>
      </c>
      <c r="E63" s="20"/>
      <c r="F63" s="20">
        <f>SUM(D63:E63)</f>
        <v>13129.5</v>
      </c>
      <c r="G63" s="20"/>
      <c r="H63" s="20">
        <f>SUM(F63:G63)</f>
        <v>13129.5</v>
      </c>
      <c r="I63" s="20">
        <v>13129.5</v>
      </c>
      <c r="J63" s="20"/>
      <c r="K63" s="20">
        <f>SUM(I63:J63)</f>
        <v>13129.5</v>
      </c>
      <c r="L63" s="20"/>
      <c r="M63" s="20">
        <f>SUM(K63:L63)</f>
        <v>13129.5</v>
      </c>
      <c r="N63" s="20">
        <v>13129.5</v>
      </c>
      <c r="O63" s="20"/>
      <c r="P63" s="20">
        <f>SUM(N63:O63)</f>
        <v>13129.5</v>
      </c>
      <c r="Q63" s="20"/>
      <c r="R63" s="20">
        <f>SUM(P63:Q63)</f>
        <v>13129.5</v>
      </c>
      <c r="S63" s="125"/>
    </row>
    <row r="64" spans="1:19" ht="31.5" outlineLevel="7" x14ac:dyDescent="0.25">
      <c r="A64" s="64" t="s">
        <v>755</v>
      </c>
      <c r="B64" s="64"/>
      <c r="C64" s="83" t="s">
        <v>757</v>
      </c>
      <c r="D64" s="20"/>
      <c r="E64" s="20"/>
      <c r="F64" s="20"/>
      <c r="G64" s="19">
        <f t="shared" ref="G64:H64" si="83">G65</f>
        <v>1802.8</v>
      </c>
      <c r="H64" s="19">
        <f t="shared" si="83"/>
        <v>1802.8</v>
      </c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125"/>
    </row>
    <row r="65" spans="1:19" ht="31.5" outlineLevel="7" x14ac:dyDescent="0.25">
      <c r="A65" s="152" t="s">
        <v>755</v>
      </c>
      <c r="B65" s="152" t="s">
        <v>70</v>
      </c>
      <c r="C65" s="177" t="s">
        <v>445</v>
      </c>
      <c r="D65" s="20"/>
      <c r="E65" s="20"/>
      <c r="F65" s="20"/>
      <c r="G65" s="20">
        <v>1802.8</v>
      </c>
      <c r="H65" s="20">
        <f>SUM(F65:G65)</f>
        <v>1802.8</v>
      </c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125"/>
    </row>
    <row r="66" spans="1:19" ht="31.5" outlineLevel="4" x14ac:dyDescent="0.2">
      <c r="A66" s="72" t="s">
        <v>310</v>
      </c>
      <c r="B66" s="72"/>
      <c r="C66" s="25" t="s">
        <v>311</v>
      </c>
      <c r="D66" s="19">
        <f>D67+D69+D71+D73+D78+D84+D86+D88+D90</f>
        <v>1348803.21</v>
      </c>
      <c r="E66" s="19">
        <f t="shared" ref="E66:F66" si="84">E67+E69+E71+E73+E78+E84+E86+E88+E90</f>
        <v>774</v>
      </c>
      <c r="F66" s="19">
        <f t="shared" si="84"/>
        <v>1349577.2100000002</v>
      </c>
      <c r="G66" s="19">
        <f t="shared" ref="G66:H66" si="85">G67+G69+G71+G73+G78+G84+G86+G88+G90</f>
        <v>7639.8499999999995</v>
      </c>
      <c r="H66" s="19">
        <f t="shared" si="85"/>
        <v>1357217.06</v>
      </c>
      <c r="I66" s="19">
        <f t="shared" ref="I66:N66" si="86">I67+I69+I71+I73+I78+I84+I86+I88+I90</f>
        <v>1345181.6000000003</v>
      </c>
      <c r="J66" s="19">
        <f t="shared" ref="J66" si="87">J67+J69+J71+J73+J78+J84+J86+J88+J90</f>
        <v>34.1</v>
      </c>
      <c r="K66" s="19">
        <f t="shared" ref="K66:M66" si="88">K67+K69+K71+K73+K78+K84+K86+K88+K90</f>
        <v>1345215.7000000004</v>
      </c>
      <c r="L66" s="19">
        <f t="shared" si="88"/>
        <v>8642.1680000000015</v>
      </c>
      <c r="M66" s="19">
        <f t="shared" si="88"/>
        <v>1353857.8680000002</v>
      </c>
      <c r="N66" s="19">
        <f t="shared" si="86"/>
        <v>1350940.11</v>
      </c>
      <c r="O66" s="19">
        <f t="shared" ref="O66" si="89">O67+O69+O71+O73+O78+O84+O86+O88+O90</f>
        <v>28.9</v>
      </c>
      <c r="P66" s="19">
        <f t="shared" ref="P66:R66" si="90">P67+P69+P71+P73+P78+P84+P86+P88+P90</f>
        <v>1350969.0100000002</v>
      </c>
      <c r="Q66" s="19">
        <f t="shared" si="90"/>
        <v>7910.33</v>
      </c>
      <c r="R66" s="19">
        <f t="shared" si="90"/>
        <v>1358879.34</v>
      </c>
      <c r="S66" s="125"/>
    </row>
    <row r="67" spans="1:19" ht="47.25" hidden="1" outlineLevel="5" x14ac:dyDescent="0.2">
      <c r="A67" s="72" t="s">
        <v>312</v>
      </c>
      <c r="B67" s="72"/>
      <c r="C67" s="25" t="s">
        <v>313</v>
      </c>
      <c r="D67" s="19">
        <f>D68</f>
        <v>22877.4</v>
      </c>
      <c r="E67" s="19">
        <f t="shared" ref="E67:M67" si="91">E68</f>
        <v>734.6</v>
      </c>
      <c r="F67" s="19">
        <f t="shared" si="91"/>
        <v>23612</v>
      </c>
      <c r="G67" s="19">
        <f t="shared" si="91"/>
        <v>0</v>
      </c>
      <c r="H67" s="19">
        <f t="shared" si="91"/>
        <v>23612</v>
      </c>
      <c r="I67" s="19">
        <f>I68</f>
        <v>22877.4</v>
      </c>
      <c r="J67" s="19">
        <f t="shared" ref="J67" si="92">J68</f>
        <v>0</v>
      </c>
      <c r="K67" s="19">
        <f t="shared" ref="K67" si="93">K68</f>
        <v>22877.4</v>
      </c>
      <c r="L67" s="19">
        <f t="shared" si="91"/>
        <v>0</v>
      </c>
      <c r="M67" s="19">
        <f t="shared" si="91"/>
        <v>22877.4</v>
      </c>
      <c r="N67" s="19">
        <f>N68</f>
        <v>22877.4</v>
      </c>
      <c r="O67" s="19">
        <f t="shared" ref="O67" si="94">O68</f>
        <v>0</v>
      </c>
      <c r="P67" s="19">
        <f t="shared" ref="P67:R67" si="95">P68</f>
        <v>22877.4</v>
      </c>
      <c r="Q67" s="19">
        <f t="shared" si="95"/>
        <v>0</v>
      </c>
      <c r="R67" s="19">
        <f t="shared" si="95"/>
        <v>22877.4</v>
      </c>
      <c r="S67" s="125"/>
    </row>
    <row r="68" spans="1:19" ht="31.5" hidden="1" outlineLevel="7" x14ac:dyDescent="0.2">
      <c r="A68" s="73" t="s">
        <v>312</v>
      </c>
      <c r="B68" s="73" t="s">
        <v>70</v>
      </c>
      <c r="C68" s="26" t="s">
        <v>71</v>
      </c>
      <c r="D68" s="20">
        <f>6287.7+16589.7</f>
        <v>22877.4</v>
      </c>
      <c r="E68" s="20">
        <v>734.6</v>
      </c>
      <c r="F68" s="20">
        <f>SUM(D68:E68)</f>
        <v>23612</v>
      </c>
      <c r="G68" s="20"/>
      <c r="H68" s="20">
        <f>SUM(F68:G68)</f>
        <v>23612</v>
      </c>
      <c r="I68" s="20">
        <f t="shared" ref="I68:N68" si="96">6287.7+16589.7</f>
        <v>22877.4</v>
      </c>
      <c r="J68" s="20"/>
      <c r="K68" s="20">
        <f>SUM(I68:J68)</f>
        <v>22877.4</v>
      </c>
      <c r="L68" s="20"/>
      <c r="M68" s="20">
        <f>SUM(K68:L68)</f>
        <v>22877.4</v>
      </c>
      <c r="N68" s="20">
        <f t="shared" si="96"/>
        <v>22877.4</v>
      </c>
      <c r="O68" s="20"/>
      <c r="P68" s="20">
        <f>SUM(N68:O68)</f>
        <v>22877.4</v>
      </c>
      <c r="Q68" s="20"/>
      <c r="R68" s="20">
        <f>SUM(P68:Q68)</f>
        <v>22877.4</v>
      </c>
      <c r="S68" s="125"/>
    </row>
    <row r="69" spans="1:19" ht="15.75" hidden="1" outlineLevel="5" x14ac:dyDescent="0.2">
      <c r="A69" s="72" t="s">
        <v>327</v>
      </c>
      <c r="B69" s="72"/>
      <c r="C69" s="25" t="s">
        <v>328</v>
      </c>
      <c r="D69" s="19">
        <f>D70</f>
        <v>4455</v>
      </c>
      <c r="E69" s="19">
        <f t="shared" ref="E69:M69" si="97">E70</f>
        <v>0</v>
      </c>
      <c r="F69" s="19">
        <f t="shared" si="97"/>
        <v>4455</v>
      </c>
      <c r="G69" s="19">
        <f t="shared" si="97"/>
        <v>0</v>
      </c>
      <c r="H69" s="19">
        <f t="shared" si="97"/>
        <v>4455</v>
      </c>
      <c r="I69" s="19">
        <f>I70</f>
        <v>4455</v>
      </c>
      <c r="J69" s="19">
        <f t="shared" ref="J69" si="98">J70</f>
        <v>0</v>
      </c>
      <c r="K69" s="19">
        <f t="shared" ref="K69" si="99">K70</f>
        <v>4455</v>
      </c>
      <c r="L69" s="19">
        <f t="shared" si="97"/>
        <v>0</v>
      </c>
      <c r="M69" s="19">
        <f t="shared" si="97"/>
        <v>4455</v>
      </c>
      <c r="N69" s="19">
        <f>N70</f>
        <v>4455</v>
      </c>
      <c r="O69" s="19">
        <f t="shared" ref="O69" si="100">O70</f>
        <v>0</v>
      </c>
      <c r="P69" s="19">
        <f t="shared" ref="P69:R69" si="101">P70</f>
        <v>4455</v>
      </c>
      <c r="Q69" s="19">
        <f t="shared" si="101"/>
        <v>0</v>
      </c>
      <c r="R69" s="19">
        <f t="shared" si="101"/>
        <v>4455</v>
      </c>
      <c r="S69" s="125"/>
    </row>
    <row r="70" spans="1:19" ht="31.5" hidden="1" outlineLevel="7" x14ac:dyDescent="0.2">
      <c r="A70" s="73" t="s">
        <v>327</v>
      </c>
      <c r="B70" s="73" t="s">
        <v>70</v>
      </c>
      <c r="C70" s="26" t="s">
        <v>71</v>
      </c>
      <c r="D70" s="20">
        <v>4455</v>
      </c>
      <c r="E70" s="20"/>
      <c r="F70" s="20">
        <f>SUM(D70:E70)</f>
        <v>4455</v>
      </c>
      <c r="G70" s="20"/>
      <c r="H70" s="20">
        <f>SUM(F70:G70)</f>
        <v>4455</v>
      </c>
      <c r="I70" s="20">
        <v>4455</v>
      </c>
      <c r="J70" s="20"/>
      <c r="K70" s="20">
        <f>SUM(I70:J70)</f>
        <v>4455</v>
      </c>
      <c r="L70" s="20"/>
      <c r="M70" s="20">
        <f>SUM(K70:L70)</f>
        <v>4455</v>
      </c>
      <c r="N70" s="20">
        <v>4455</v>
      </c>
      <c r="O70" s="20"/>
      <c r="P70" s="20">
        <f>SUM(N70:O70)</f>
        <v>4455</v>
      </c>
      <c r="Q70" s="20"/>
      <c r="R70" s="20">
        <f>SUM(P70:Q70)</f>
        <v>4455</v>
      </c>
      <c r="S70" s="125"/>
    </row>
    <row r="71" spans="1:19" ht="47.25" hidden="1" outlineLevel="5" x14ac:dyDescent="0.2">
      <c r="A71" s="72" t="s">
        <v>320</v>
      </c>
      <c r="B71" s="72"/>
      <c r="C71" s="25" t="s">
        <v>321</v>
      </c>
      <c r="D71" s="19">
        <f>D72</f>
        <v>54531.7</v>
      </c>
      <c r="E71" s="19">
        <f t="shared" ref="E71:M71" si="102">E72</f>
        <v>0</v>
      </c>
      <c r="F71" s="19">
        <f t="shared" si="102"/>
        <v>54531.7</v>
      </c>
      <c r="G71" s="19">
        <f t="shared" si="102"/>
        <v>0</v>
      </c>
      <c r="H71" s="19">
        <f t="shared" si="102"/>
        <v>54531.7</v>
      </c>
      <c r="I71" s="19">
        <f>I72</f>
        <v>51567</v>
      </c>
      <c r="J71" s="19">
        <f t="shared" ref="J71" si="103">J72</f>
        <v>0</v>
      </c>
      <c r="K71" s="19">
        <f t="shared" ref="K71" si="104">K72</f>
        <v>51567</v>
      </c>
      <c r="L71" s="19">
        <f t="shared" si="102"/>
        <v>0</v>
      </c>
      <c r="M71" s="19">
        <f t="shared" si="102"/>
        <v>51567</v>
      </c>
      <c r="N71" s="19">
        <f>N72</f>
        <v>51567</v>
      </c>
      <c r="O71" s="19">
        <f t="shared" ref="O71" si="105">O72</f>
        <v>0</v>
      </c>
      <c r="P71" s="19">
        <f t="shared" ref="P71:R71" si="106">P72</f>
        <v>51567</v>
      </c>
      <c r="Q71" s="19">
        <f t="shared" si="106"/>
        <v>0</v>
      </c>
      <c r="R71" s="19">
        <f t="shared" si="106"/>
        <v>51567</v>
      </c>
      <c r="S71" s="125"/>
    </row>
    <row r="72" spans="1:19" ht="31.5" hidden="1" outlineLevel="7" x14ac:dyDescent="0.2">
      <c r="A72" s="73" t="s">
        <v>320</v>
      </c>
      <c r="B72" s="73" t="s">
        <v>70</v>
      </c>
      <c r="C72" s="26" t="s">
        <v>71</v>
      </c>
      <c r="D72" s="20">
        <v>54531.7</v>
      </c>
      <c r="E72" s="20"/>
      <c r="F72" s="20">
        <f>SUM(D72:E72)</f>
        <v>54531.7</v>
      </c>
      <c r="G72" s="20"/>
      <c r="H72" s="20">
        <f>SUM(F72:G72)</f>
        <v>54531.7</v>
      </c>
      <c r="I72" s="20">
        <v>51567</v>
      </c>
      <c r="J72" s="20"/>
      <c r="K72" s="20">
        <f>SUM(I72:J72)</f>
        <v>51567</v>
      </c>
      <c r="L72" s="20"/>
      <c r="M72" s="20">
        <f>SUM(K72:L72)</f>
        <v>51567</v>
      </c>
      <c r="N72" s="20">
        <v>51567</v>
      </c>
      <c r="O72" s="20"/>
      <c r="P72" s="20">
        <f>SUM(N72:O72)</f>
        <v>51567</v>
      </c>
      <c r="Q72" s="20"/>
      <c r="R72" s="20">
        <f>SUM(P72:Q72)</f>
        <v>51567</v>
      </c>
      <c r="S72" s="125"/>
    </row>
    <row r="73" spans="1:19" ht="15.75" hidden="1" outlineLevel="5" x14ac:dyDescent="0.2">
      <c r="A73" s="72" t="s">
        <v>329</v>
      </c>
      <c r="B73" s="72"/>
      <c r="C73" s="25" t="s">
        <v>330</v>
      </c>
      <c r="D73" s="19">
        <f>D74+D75+D76+D77</f>
        <v>26250.11</v>
      </c>
      <c r="E73" s="19">
        <f t="shared" ref="E73:F73" si="107">E74+E75+E76+E77</f>
        <v>0</v>
      </c>
      <c r="F73" s="19">
        <f t="shared" si="107"/>
        <v>26250.11</v>
      </c>
      <c r="G73" s="19">
        <f t="shared" ref="G73:H73" si="108">G74+G75+G76+G77</f>
        <v>0</v>
      </c>
      <c r="H73" s="19">
        <f t="shared" si="108"/>
        <v>26250.11</v>
      </c>
      <c r="I73" s="19">
        <f>I74+I75+I76+I77</f>
        <v>27695.1</v>
      </c>
      <c r="J73" s="19">
        <f t="shared" ref="J73" si="109">J74+J75+J76+J77</f>
        <v>0</v>
      </c>
      <c r="K73" s="19">
        <f t="shared" ref="K73:M73" si="110">K74+K75+K76+K77</f>
        <v>27695.1</v>
      </c>
      <c r="L73" s="19">
        <f t="shared" si="110"/>
        <v>0</v>
      </c>
      <c r="M73" s="19">
        <f t="shared" si="110"/>
        <v>27695.1</v>
      </c>
      <c r="N73" s="19">
        <f>N74+N75+N76+N77</f>
        <v>29862.510000000002</v>
      </c>
      <c r="O73" s="19">
        <f t="shared" ref="O73" si="111">O74+O75+O76+O77</f>
        <v>0</v>
      </c>
      <c r="P73" s="19">
        <f t="shared" ref="P73:R73" si="112">P74+P75+P76+P77</f>
        <v>29862.510000000002</v>
      </c>
      <c r="Q73" s="19">
        <f t="shared" si="112"/>
        <v>0</v>
      </c>
      <c r="R73" s="19">
        <f t="shared" si="112"/>
        <v>29862.510000000002</v>
      </c>
      <c r="S73" s="125"/>
    </row>
    <row r="74" spans="1:19" ht="31.5" hidden="1" outlineLevel="7" x14ac:dyDescent="0.2">
      <c r="A74" s="73" t="s">
        <v>329</v>
      </c>
      <c r="B74" s="73" t="s">
        <v>7</v>
      </c>
      <c r="C74" s="26" t="s">
        <v>8</v>
      </c>
      <c r="D74" s="20">
        <v>6439.99</v>
      </c>
      <c r="E74" s="20"/>
      <c r="F74" s="20">
        <f t="shared" ref="F74:F77" si="113">SUM(D74:E74)</f>
        <v>6439.99</v>
      </c>
      <c r="G74" s="20"/>
      <c r="H74" s="20">
        <f>SUM(F74:G74)</f>
        <v>6439.99</v>
      </c>
      <c r="I74" s="20">
        <v>6662.06</v>
      </c>
      <c r="J74" s="20"/>
      <c r="K74" s="20">
        <f t="shared" ref="K74:K77" si="114">SUM(I74:J74)</f>
        <v>6662.06</v>
      </c>
      <c r="L74" s="20"/>
      <c r="M74" s="20">
        <f>SUM(K74:L74)</f>
        <v>6662.06</v>
      </c>
      <c r="N74" s="20">
        <v>8105.51</v>
      </c>
      <c r="O74" s="20"/>
      <c r="P74" s="20">
        <f t="shared" ref="P74:P77" si="115">SUM(N74:O74)</f>
        <v>8105.51</v>
      </c>
      <c r="Q74" s="20"/>
      <c r="R74" s="20">
        <f>SUM(P74:Q74)</f>
        <v>8105.51</v>
      </c>
      <c r="S74" s="125"/>
    </row>
    <row r="75" spans="1:19" ht="15.75" hidden="1" outlineLevel="7" x14ac:dyDescent="0.2">
      <c r="A75" s="73" t="s">
        <v>329</v>
      </c>
      <c r="B75" s="73" t="s">
        <v>21</v>
      </c>
      <c r="C75" s="26" t="s">
        <v>22</v>
      </c>
      <c r="D75" s="20">
        <v>354.82</v>
      </c>
      <c r="E75" s="20"/>
      <c r="F75" s="20">
        <f t="shared" si="113"/>
        <v>354.82</v>
      </c>
      <c r="G75" s="20"/>
      <c r="H75" s="20">
        <f>SUM(F75:G75)</f>
        <v>354.82</v>
      </c>
      <c r="I75" s="20">
        <v>272.2</v>
      </c>
      <c r="J75" s="20"/>
      <c r="K75" s="20">
        <f t="shared" si="114"/>
        <v>272.2</v>
      </c>
      <c r="L75" s="20"/>
      <c r="M75" s="20">
        <f>SUM(K75:L75)</f>
        <v>272.2</v>
      </c>
      <c r="N75" s="20">
        <v>444.76</v>
      </c>
      <c r="O75" s="20"/>
      <c r="P75" s="20">
        <f t="shared" si="115"/>
        <v>444.76</v>
      </c>
      <c r="Q75" s="20"/>
      <c r="R75" s="20">
        <f>SUM(P75:Q75)</f>
        <v>444.76</v>
      </c>
      <c r="S75" s="125"/>
    </row>
    <row r="76" spans="1:19" ht="31.5" hidden="1" outlineLevel="7" x14ac:dyDescent="0.2">
      <c r="A76" s="73" t="s">
        <v>329</v>
      </c>
      <c r="B76" s="73" t="s">
        <v>70</v>
      </c>
      <c r="C76" s="26" t="s">
        <v>71</v>
      </c>
      <c r="D76" s="20">
        <v>9351.17</v>
      </c>
      <c r="E76" s="20"/>
      <c r="F76" s="20">
        <f t="shared" si="113"/>
        <v>9351.17</v>
      </c>
      <c r="G76" s="20"/>
      <c r="H76" s="20">
        <f>SUM(F76:G76)</f>
        <v>9351.17</v>
      </c>
      <c r="I76" s="20">
        <v>9934.99</v>
      </c>
      <c r="J76" s="20"/>
      <c r="K76" s="20">
        <f t="shared" si="114"/>
        <v>9934.99</v>
      </c>
      <c r="L76" s="20"/>
      <c r="M76" s="20">
        <f>SUM(K76:L76)</f>
        <v>9934.99</v>
      </c>
      <c r="N76" s="20">
        <v>10208.799999999999</v>
      </c>
      <c r="O76" s="20"/>
      <c r="P76" s="20">
        <f t="shared" si="115"/>
        <v>10208.799999999999</v>
      </c>
      <c r="Q76" s="20"/>
      <c r="R76" s="20">
        <f>SUM(P76:Q76)</f>
        <v>10208.799999999999</v>
      </c>
      <c r="S76" s="125"/>
    </row>
    <row r="77" spans="1:19" ht="15.75" hidden="1" outlineLevel="7" x14ac:dyDescent="0.2">
      <c r="A77" s="73" t="s">
        <v>329</v>
      </c>
      <c r="B77" s="73" t="s">
        <v>15</v>
      </c>
      <c r="C77" s="26" t="s">
        <v>16</v>
      </c>
      <c r="D77" s="20">
        <v>10104.129999999999</v>
      </c>
      <c r="E77" s="20"/>
      <c r="F77" s="20">
        <f t="shared" si="113"/>
        <v>10104.129999999999</v>
      </c>
      <c r="G77" s="20"/>
      <c r="H77" s="20">
        <f>SUM(F77:G77)</f>
        <v>10104.129999999999</v>
      </c>
      <c r="I77" s="20">
        <v>10825.85</v>
      </c>
      <c r="J77" s="20"/>
      <c r="K77" s="20">
        <f t="shared" si="114"/>
        <v>10825.85</v>
      </c>
      <c r="L77" s="20"/>
      <c r="M77" s="20">
        <f>SUM(K77:L77)</f>
        <v>10825.85</v>
      </c>
      <c r="N77" s="20">
        <v>11103.44</v>
      </c>
      <c r="O77" s="20"/>
      <c r="P77" s="20">
        <f t="shared" si="115"/>
        <v>11103.44</v>
      </c>
      <c r="Q77" s="20"/>
      <c r="R77" s="20">
        <f>SUM(P77:Q77)</f>
        <v>11103.44</v>
      </c>
      <c r="S77" s="125"/>
    </row>
    <row r="78" spans="1:19" ht="31.5" outlineLevel="7" x14ac:dyDescent="0.2">
      <c r="A78" s="72" t="s">
        <v>314</v>
      </c>
      <c r="B78" s="72"/>
      <c r="C78" s="25" t="s">
        <v>315</v>
      </c>
      <c r="D78" s="19">
        <f>D79+D80+D81+D82+D83</f>
        <v>1137129.3</v>
      </c>
      <c r="E78" s="19">
        <f t="shared" ref="E78:F78" si="116">E79+E80+E81+E82+E83</f>
        <v>0</v>
      </c>
      <c r="F78" s="19">
        <f t="shared" si="116"/>
        <v>1137129.3</v>
      </c>
      <c r="G78" s="19">
        <f t="shared" ref="G78:H78" si="117">G79+G80+G81+G82+G83</f>
        <v>9033</v>
      </c>
      <c r="H78" s="19">
        <f t="shared" si="117"/>
        <v>1146162.3</v>
      </c>
      <c r="I78" s="19">
        <f t="shared" ref="I78:N78" si="118">I79+I80+I81+I82+I83</f>
        <v>1137193.5000000002</v>
      </c>
      <c r="J78" s="19">
        <f t="shared" ref="J78" si="119">J79+J80+J81+J82+J83</f>
        <v>0</v>
      </c>
      <c r="K78" s="19">
        <f t="shared" ref="K78:M78" si="120">K79+K80+K81+K82+K83</f>
        <v>1137193.5000000002</v>
      </c>
      <c r="L78" s="19">
        <f t="shared" si="120"/>
        <v>10240.200000000001</v>
      </c>
      <c r="M78" s="19">
        <f t="shared" si="120"/>
        <v>1147433.7000000002</v>
      </c>
      <c r="N78" s="19">
        <f t="shared" si="118"/>
        <v>1140862.5000000002</v>
      </c>
      <c r="O78" s="19">
        <f t="shared" ref="O78" si="121">O79+O80+O81+O82+O83</f>
        <v>0</v>
      </c>
      <c r="P78" s="19">
        <f t="shared" ref="P78:R78" si="122">P79+P80+P81+P82+P83</f>
        <v>1140862.5000000002</v>
      </c>
      <c r="Q78" s="19">
        <f t="shared" si="122"/>
        <v>10293.9</v>
      </c>
      <c r="R78" s="19">
        <f t="shared" si="122"/>
        <v>1151156.4000000001</v>
      </c>
      <c r="S78" s="125"/>
    </row>
    <row r="79" spans="1:19" ht="47.25" hidden="1" outlineLevel="7" x14ac:dyDescent="0.2">
      <c r="A79" s="73" t="s">
        <v>314</v>
      </c>
      <c r="B79" s="73" t="s">
        <v>4</v>
      </c>
      <c r="C79" s="26" t="s">
        <v>5</v>
      </c>
      <c r="D79" s="164">
        <f>18535.5+50</f>
        <v>18585.5</v>
      </c>
      <c r="E79" s="20"/>
      <c r="F79" s="20">
        <f t="shared" ref="F79:F83" si="123">SUM(D79:E79)</f>
        <v>18585.5</v>
      </c>
      <c r="G79" s="20"/>
      <c r="H79" s="20">
        <f>SUM(F79:G79)</f>
        <v>18585.5</v>
      </c>
      <c r="I79" s="164">
        <v>18475.899999999998</v>
      </c>
      <c r="J79" s="20"/>
      <c r="K79" s="20">
        <f t="shared" ref="K79:K83" si="124">SUM(I79:J79)</f>
        <v>18475.899999999998</v>
      </c>
      <c r="L79" s="20"/>
      <c r="M79" s="20">
        <f>SUM(K79:L79)</f>
        <v>18475.899999999998</v>
      </c>
      <c r="N79" s="164">
        <v>18524</v>
      </c>
      <c r="O79" s="20"/>
      <c r="P79" s="20">
        <f t="shared" ref="P79:P83" si="125">SUM(N79:O79)</f>
        <v>18524</v>
      </c>
      <c r="Q79" s="20"/>
      <c r="R79" s="20">
        <f>SUM(P79:Q79)</f>
        <v>18524</v>
      </c>
      <c r="S79" s="125"/>
    </row>
    <row r="80" spans="1:19" ht="31.5" hidden="1" outlineLevel="7" x14ac:dyDescent="0.2">
      <c r="A80" s="73" t="s">
        <v>314</v>
      </c>
      <c r="B80" s="73" t="s">
        <v>7</v>
      </c>
      <c r="C80" s="26" t="s">
        <v>8</v>
      </c>
      <c r="D80" s="164">
        <f>42.2+1.6</f>
        <v>43.800000000000004</v>
      </c>
      <c r="E80" s="20"/>
      <c r="F80" s="20">
        <f t="shared" si="123"/>
        <v>43.800000000000004</v>
      </c>
      <c r="G80" s="20"/>
      <c r="H80" s="20">
        <f>SUM(F80:G80)</f>
        <v>43.800000000000004</v>
      </c>
      <c r="I80" s="164">
        <v>39.4</v>
      </c>
      <c r="J80" s="20"/>
      <c r="K80" s="20">
        <f t="shared" si="124"/>
        <v>39.4</v>
      </c>
      <c r="L80" s="20"/>
      <c r="M80" s="20">
        <f>SUM(K80:L80)</f>
        <v>39.4</v>
      </c>
      <c r="N80" s="164">
        <v>38.6</v>
      </c>
      <c r="O80" s="20"/>
      <c r="P80" s="20">
        <f t="shared" si="125"/>
        <v>38.6</v>
      </c>
      <c r="Q80" s="20"/>
      <c r="R80" s="20">
        <f>SUM(P80:Q80)</f>
        <v>38.6</v>
      </c>
      <c r="S80" s="125"/>
    </row>
    <row r="81" spans="1:19" ht="15.75" hidden="1" outlineLevel="7" x14ac:dyDescent="0.2">
      <c r="A81" s="73" t="s">
        <v>314</v>
      </c>
      <c r="B81" s="73" t="s">
        <v>21</v>
      </c>
      <c r="C81" s="26" t="s">
        <v>22</v>
      </c>
      <c r="D81" s="164">
        <v>2857.5</v>
      </c>
      <c r="E81" s="20"/>
      <c r="F81" s="20">
        <f t="shared" si="123"/>
        <v>2857.5</v>
      </c>
      <c r="G81" s="20"/>
      <c r="H81" s="20">
        <f>SUM(F81:G81)</f>
        <v>2857.5</v>
      </c>
      <c r="I81" s="164">
        <v>2817.5</v>
      </c>
      <c r="J81" s="20"/>
      <c r="K81" s="20">
        <f t="shared" si="124"/>
        <v>2817.5</v>
      </c>
      <c r="L81" s="20"/>
      <c r="M81" s="20">
        <f>SUM(K81:L81)</f>
        <v>2817.5</v>
      </c>
      <c r="N81" s="164">
        <v>2737.5</v>
      </c>
      <c r="O81" s="20"/>
      <c r="P81" s="20">
        <f t="shared" si="125"/>
        <v>2737.5</v>
      </c>
      <c r="Q81" s="20"/>
      <c r="R81" s="20">
        <f>SUM(P81:Q81)</f>
        <v>2737.5</v>
      </c>
      <c r="S81" s="125"/>
    </row>
    <row r="82" spans="1:19" ht="31.5" outlineLevel="7" x14ac:dyDescent="0.2">
      <c r="A82" s="73" t="s">
        <v>314</v>
      </c>
      <c r="B82" s="73" t="s">
        <v>70</v>
      </c>
      <c r="C82" s="26" t="s">
        <v>71</v>
      </c>
      <c r="D82" s="164">
        <f>1086425.6-51.6</f>
        <v>1086374</v>
      </c>
      <c r="E82" s="20"/>
      <c r="F82" s="20">
        <f t="shared" si="123"/>
        <v>1086374</v>
      </c>
      <c r="G82" s="20">
        <f>-205.9+206.3-0.4+5416.5+3616.5+13507.7-13507.7</f>
        <v>9033</v>
      </c>
      <c r="H82" s="20">
        <f>SUM(F82:G82)</f>
        <v>1095407</v>
      </c>
      <c r="I82" s="164">
        <v>1086208.1000000001</v>
      </c>
      <c r="J82" s="20"/>
      <c r="K82" s="20">
        <f t="shared" si="124"/>
        <v>1086208.1000000001</v>
      </c>
      <c r="L82" s="20">
        <f>6914.4+3325.8</f>
        <v>10240.200000000001</v>
      </c>
      <c r="M82" s="20">
        <f>SUM(K82:L82)</f>
        <v>1096448.3</v>
      </c>
      <c r="N82" s="164">
        <v>1089909.8</v>
      </c>
      <c r="O82" s="20"/>
      <c r="P82" s="20">
        <f t="shared" si="125"/>
        <v>1089909.8</v>
      </c>
      <c r="Q82" s="20">
        <f>6971.9+3322</f>
        <v>10293.9</v>
      </c>
      <c r="R82" s="20">
        <f>SUM(P82:Q82)</f>
        <v>1100203.7</v>
      </c>
      <c r="S82" s="125"/>
    </row>
    <row r="83" spans="1:19" ht="15.75" hidden="1" outlineLevel="7" x14ac:dyDescent="0.2">
      <c r="A83" s="73" t="s">
        <v>314</v>
      </c>
      <c r="B83" s="73" t="s">
        <v>15</v>
      </c>
      <c r="C83" s="26" t="s">
        <v>16</v>
      </c>
      <c r="D83" s="164">
        <v>29268.5</v>
      </c>
      <c r="E83" s="20"/>
      <c r="F83" s="20">
        <f t="shared" si="123"/>
        <v>29268.5</v>
      </c>
      <c r="G83" s="20"/>
      <c r="H83" s="20">
        <f>SUM(F83:G83)</f>
        <v>29268.5</v>
      </c>
      <c r="I83" s="164">
        <v>29652.6</v>
      </c>
      <c r="J83" s="20"/>
      <c r="K83" s="20">
        <f t="shared" si="124"/>
        <v>29652.6</v>
      </c>
      <c r="L83" s="20"/>
      <c r="M83" s="20">
        <f>SUM(K83:L83)</f>
        <v>29652.6</v>
      </c>
      <c r="N83" s="164">
        <v>29652.6</v>
      </c>
      <c r="O83" s="20"/>
      <c r="P83" s="20">
        <f t="shared" si="125"/>
        <v>29652.6</v>
      </c>
      <c r="Q83" s="20"/>
      <c r="R83" s="20">
        <f>SUM(P83:Q83)</f>
        <v>29652.6</v>
      </c>
      <c r="S83" s="125"/>
    </row>
    <row r="84" spans="1:19" ht="78.75" hidden="1" outlineLevel="5" x14ac:dyDescent="0.2">
      <c r="A84" s="72" t="s">
        <v>345</v>
      </c>
      <c r="B84" s="72"/>
      <c r="C84" s="120" t="s">
        <v>346</v>
      </c>
      <c r="D84" s="19">
        <f>D85</f>
        <v>4853.3</v>
      </c>
      <c r="E84" s="19">
        <f t="shared" ref="E84:M84" si="126">E85</f>
        <v>0</v>
      </c>
      <c r="F84" s="19">
        <f t="shared" si="126"/>
        <v>4853.3</v>
      </c>
      <c r="G84" s="19">
        <f t="shared" si="126"/>
        <v>0</v>
      </c>
      <c r="H84" s="19">
        <f t="shared" si="126"/>
        <v>4853.3</v>
      </c>
      <c r="I84" s="19">
        <f>I85</f>
        <v>4853.3</v>
      </c>
      <c r="J84" s="19">
        <f t="shared" ref="J84" si="127">J85</f>
        <v>0</v>
      </c>
      <c r="K84" s="19">
        <f t="shared" ref="K84" si="128">K85</f>
        <v>4853.3</v>
      </c>
      <c r="L84" s="19">
        <f t="shared" si="126"/>
        <v>0</v>
      </c>
      <c r="M84" s="19">
        <f t="shared" si="126"/>
        <v>4853.3</v>
      </c>
      <c r="N84" s="19">
        <f>N85</f>
        <v>4853.3</v>
      </c>
      <c r="O84" s="19">
        <f t="shared" ref="O84" si="129">O85</f>
        <v>0</v>
      </c>
      <c r="P84" s="19">
        <f t="shared" ref="P84:R84" si="130">P85</f>
        <v>4853.3</v>
      </c>
      <c r="Q84" s="19">
        <f t="shared" si="130"/>
        <v>0</v>
      </c>
      <c r="R84" s="19">
        <f t="shared" si="130"/>
        <v>4853.3</v>
      </c>
      <c r="S84" s="125"/>
    </row>
    <row r="85" spans="1:19" ht="31.5" hidden="1" outlineLevel="7" x14ac:dyDescent="0.2">
      <c r="A85" s="73" t="s">
        <v>345</v>
      </c>
      <c r="B85" s="73" t="s">
        <v>70</v>
      </c>
      <c r="C85" s="26" t="s">
        <v>71</v>
      </c>
      <c r="D85" s="20">
        <v>4853.3</v>
      </c>
      <c r="E85" s="20"/>
      <c r="F85" s="20">
        <f>SUM(D85:E85)</f>
        <v>4853.3</v>
      </c>
      <c r="G85" s="20"/>
      <c r="H85" s="20">
        <f>SUM(F85:G85)</f>
        <v>4853.3</v>
      </c>
      <c r="I85" s="20">
        <v>4853.3</v>
      </c>
      <c r="J85" s="20"/>
      <c r="K85" s="20">
        <f>SUM(I85:J85)</f>
        <v>4853.3</v>
      </c>
      <c r="L85" s="20"/>
      <c r="M85" s="20">
        <f>SUM(K85:L85)</f>
        <v>4853.3</v>
      </c>
      <c r="N85" s="20">
        <v>4853.3</v>
      </c>
      <c r="O85" s="20"/>
      <c r="P85" s="20">
        <f>SUM(N85:O85)</f>
        <v>4853.3</v>
      </c>
      <c r="Q85" s="20"/>
      <c r="R85" s="20">
        <f>SUM(P85:Q85)</f>
        <v>4853.3</v>
      </c>
      <c r="S85" s="125"/>
    </row>
    <row r="86" spans="1:19" ht="157.5" hidden="1" customHeight="1" outlineLevel="5" x14ac:dyDescent="0.2">
      <c r="A86" s="72" t="s">
        <v>324</v>
      </c>
      <c r="B86" s="72"/>
      <c r="C86" s="120" t="s">
        <v>447</v>
      </c>
      <c r="D86" s="19">
        <f>D87</f>
        <v>416.4</v>
      </c>
      <c r="E86" s="19">
        <f t="shared" ref="E86:M86" si="131">E87</f>
        <v>39.4</v>
      </c>
      <c r="F86" s="19">
        <f t="shared" si="131"/>
        <v>455.79999999999995</v>
      </c>
      <c r="G86" s="19">
        <f t="shared" si="131"/>
        <v>0</v>
      </c>
      <c r="H86" s="19">
        <f t="shared" si="131"/>
        <v>455.79999999999995</v>
      </c>
      <c r="I86" s="19">
        <f>I87</f>
        <v>416.4</v>
      </c>
      <c r="J86" s="19">
        <f t="shared" ref="J86" si="132">J87</f>
        <v>34.1</v>
      </c>
      <c r="K86" s="19">
        <f t="shared" ref="K86" si="133">K87</f>
        <v>450.5</v>
      </c>
      <c r="L86" s="19">
        <f t="shared" si="131"/>
        <v>0</v>
      </c>
      <c r="M86" s="19">
        <f t="shared" si="131"/>
        <v>450.5</v>
      </c>
      <c r="N86" s="19">
        <f>N87</f>
        <v>416.4</v>
      </c>
      <c r="O86" s="19">
        <f t="shared" ref="O86" si="134">O87</f>
        <v>28.9</v>
      </c>
      <c r="P86" s="19">
        <f t="shared" ref="P86:R86" si="135">P87</f>
        <v>445.29999999999995</v>
      </c>
      <c r="Q86" s="19">
        <f t="shared" si="135"/>
        <v>0</v>
      </c>
      <c r="R86" s="19">
        <f t="shared" si="135"/>
        <v>445.29999999999995</v>
      </c>
      <c r="S86" s="125"/>
    </row>
    <row r="87" spans="1:19" ht="31.5" hidden="1" outlineLevel="7" x14ac:dyDescent="0.2">
      <c r="A87" s="73" t="s">
        <v>324</v>
      </c>
      <c r="B87" s="73" t="s">
        <v>70</v>
      </c>
      <c r="C87" s="26" t="s">
        <v>71</v>
      </c>
      <c r="D87" s="10">
        <v>416.4</v>
      </c>
      <c r="E87" s="7">
        <v>39.4</v>
      </c>
      <c r="F87" s="7">
        <f>SUM(D87:E87)</f>
        <v>455.79999999999995</v>
      </c>
      <c r="G87" s="7"/>
      <c r="H87" s="7">
        <f>SUM(F87:G87)</f>
        <v>455.79999999999995</v>
      </c>
      <c r="I87" s="10">
        <v>416.4</v>
      </c>
      <c r="J87" s="7">
        <v>34.1</v>
      </c>
      <c r="K87" s="7">
        <f>SUM(I87:J87)</f>
        <v>450.5</v>
      </c>
      <c r="L87" s="7"/>
      <c r="M87" s="7">
        <f>SUM(K87:L87)</f>
        <v>450.5</v>
      </c>
      <c r="N87" s="10">
        <v>416.4</v>
      </c>
      <c r="O87" s="7">
        <v>28.9</v>
      </c>
      <c r="P87" s="7">
        <f>SUM(N87:O87)</f>
        <v>445.29999999999995</v>
      </c>
      <c r="Q87" s="7"/>
      <c r="R87" s="7">
        <f>SUM(P87:Q87)</f>
        <v>445.29999999999995</v>
      </c>
      <c r="S87" s="125"/>
    </row>
    <row r="88" spans="1:19" ht="156.75" hidden="1" customHeight="1" outlineLevel="5" x14ac:dyDescent="0.2">
      <c r="A88" s="72" t="s">
        <v>324</v>
      </c>
      <c r="B88" s="72"/>
      <c r="C88" s="120" t="s">
        <v>448</v>
      </c>
      <c r="D88" s="19">
        <f>D89</f>
        <v>5620.4</v>
      </c>
      <c r="E88" s="19">
        <f t="shared" ref="E88:M88" si="136">E89</f>
        <v>0</v>
      </c>
      <c r="F88" s="19">
        <f t="shared" si="136"/>
        <v>5620.4</v>
      </c>
      <c r="G88" s="19">
        <f t="shared" si="136"/>
        <v>0</v>
      </c>
      <c r="H88" s="19">
        <f t="shared" si="136"/>
        <v>5620.4</v>
      </c>
      <c r="I88" s="19">
        <f>I89</f>
        <v>5555.8</v>
      </c>
      <c r="J88" s="19">
        <f t="shared" ref="J88" si="137">J89</f>
        <v>0</v>
      </c>
      <c r="K88" s="19">
        <f t="shared" ref="K88" si="138">K89</f>
        <v>5555.8</v>
      </c>
      <c r="L88" s="19">
        <f t="shared" si="136"/>
        <v>0</v>
      </c>
      <c r="M88" s="19">
        <f t="shared" si="136"/>
        <v>5555.8</v>
      </c>
      <c r="N88" s="19">
        <f>N89</f>
        <v>5491.2</v>
      </c>
      <c r="O88" s="19">
        <f t="shared" ref="O88" si="139">O89</f>
        <v>0</v>
      </c>
      <c r="P88" s="19">
        <f t="shared" ref="P88:R88" si="140">P89</f>
        <v>5491.2</v>
      </c>
      <c r="Q88" s="19">
        <f t="shared" si="140"/>
        <v>0</v>
      </c>
      <c r="R88" s="19">
        <f t="shared" si="140"/>
        <v>5491.2</v>
      </c>
      <c r="S88" s="125"/>
    </row>
    <row r="89" spans="1:19" ht="31.5" hidden="1" outlineLevel="7" x14ac:dyDescent="0.2">
      <c r="A89" s="73" t="s">
        <v>324</v>
      </c>
      <c r="B89" s="73" t="s">
        <v>70</v>
      </c>
      <c r="C89" s="26" t="s">
        <v>71</v>
      </c>
      <c r="D89" s="20">
        <v>5620.4</v>
      </c>
      <c r="E89" s="20"/>
      <c r="F89" s="20">
        <f>SUM(D89:E89)</f>
        <v>5620.4</v>
      </c>
      <c r="G89" s="20"/>
      <c r="H89" s="20">
        <f>SUM(F89:G89)</f>
        <v>5620.4</v>
      </c>
      <c r="I89" s="20">
        <v>5555.8</v>
      </c>
      <c r="J89" s="20"/>
      <c r="K89" s="20">
        <f>SUM(I89:J89)</f>
        <v>5555.8</v>
      </c>
      <c r="L89" s="20"/>
      <c r="M89" s="20">
        <f>SUM(K89:L89)</f>
        <v>5555.8</v>
      </c>
      <c r="N89" s="20">
        <v>5491.2</v>
      </c>
      <c r="O89" s="20"/>
      <c r="P89" s="20">
        <f>SUM(N89:O89)</f>
        <v>5491.2</v>
      </c>
      <c r="Q89" s="20"/>
      <c r="R89" s="20">
        <f>SUM(P89:Q89)</f>
        <v>5491.2</v>
      </c>
      <c r="S89" s="125"/>
    </row>
    <row r="90" spans="1:19" ht="47.25" outlineLevel="5" collapsed="1" x14ac:dyDescent="0.2">
      <c r="A90" s="72" t="s">
        <v>322</v>
      </c>
      <c r="B90" s="72"/>
      <c r="C90" s="25" t="s">
        <v>323</v>
      </c>
      <c r="D90" s="19">
        <f>D91</f>
        <v>92669.6</v>
      </c>
      <c r="E90" s="19">
        <f t="shared" ref="E90:M90" si="141">E91</f>
        <v>0</v>
      </c>
      <c r="F90" s="19">
        <f t="shared" si="141"/>
        <v>92669.6</v>
      </c>
      <c r="G90" s="19">
        <f t="shared" si="141"/>
        <v>-1393.1500000000005</v>
      </c>
      <c r="H90" s="19">
        <f t="shared" si="141"/>
        <v>91276.450000000012</v>
      </c>
      <c r="I90" s="19">
        <f>I91</f>
        <v>90568.1</v>
      </c>
      <c r="J90" s="19">
        <f t="shared" ref="J90" si="142">J91</f>
        <v>0</v>
      </c>
      <c r="K90" s="19">
        <f t="shared" ref="K90" si="143">K91</f>
        <v>90568.1</v>
      </c>
      <c r="L90" s="19">
        <f t="shared" si="141"/>
        <v>-1598.0319999999992</v>
      </c>
      <c r="M90" s="19">
        <f t="shared" si="141"/>
        <v>88970.067999999999</v>
      </c>
      <c r="N90" s="19">
        <f>N91</f>
        <v>90554.8</v>
      </c>
      <c r="O90" s="19">
        <f t="shared" ref="O90" si="144">O91</f>
        <v>0</v>
      </c>
      <c r="P90" s="19">
        <f t="shared" ref="P90:R90" si="145">P91</f>
        <v>90554.8</v>
      </c>
      <c r="Q90" s="19">
        <f t="shared" si="145"/>
        <v>-2383.5699999999997</v>
      </c>
      <c r="R90" s="19">
        <f t="shared" si="145"/>
        <v>88171.23000000001</v>
      </c>
      <c r="S90" s="125"/>
    </row>
    <row r="91" spans="1:19" ht="31.5" outlineLevel="7" x14ac:dyDescent="0.2">
      <c r="A91" s="73" t="s">
        <v>322</v>
      </c>
      <c r="B91" s="73" t="s">
        <v>70</v>
      </c>
      <c r="C91" s="26" t="s">
        <v>71</v>
      </c>
      <c r="D91" s="20">
        <v>92669.6</v>
      </c>
      <c r="E91" s="20"/>
      <c r="F91" s="20">
        <f>SUM(D91:E91)</f>
        <v>92669.6</v>
      </c>
      <c r="G91" s="20">
        <f>4284.65-5677.8</f>
        <v>-1393.1500000000005</v>
      </c>
      <c r="H91" s="20">
        <f>SUM(F91:G91)</f>
        <v>91276.450000000012</v>
      </c>
      <c r="I91" s="20">
        <v>90568.1</v>
      </c>
      <c r="J91" s="20"/>
      <c r="K91" s="20">
        <f>SUM(I91:J91)</f>
        <v>90568.1</v>
      </c>
      <c r="L91" s="20">
        <f>4297.868-5895.9</f>
        <v>-1598.0319999999992</v>
      </c>
      <c r="M91" s="20">
        <f>SUM(K91:L91)</f>
        <v>88970.067999999999</v>
      </c>
      <c r="N91" s="20">
        <v>90554.8</v>
      </c>
      <c r="O91" s="20"/>
      <c r="P91" s="20">
        <f>SUM(N91:O91)</f>
        <v>90554.8</v>
      </c>
      <c r="Q91" s="20">
        <f>6338.23-8721.8</f>
        <v>-2383.5699999999997</v>
      </c>
      <c r="R91" s="20">
        <f>SUM(P91:Q91)</f>
        <v>88171.23000000001</v>
      </c>
      <c r="S91" s="125"/>
    </row>
    <row r="92" spans="1:19" ht="31.5" outlineLevel="7" x14ac:dyDescent="0.2">
      <c r="A92" s="76" t="s">
        <v>750</v>
      </c>
      <c r="B92" s="76"/>
      <c r="C92" s="12" t="s">
        <v>752</v>
      </c>
      <c r="D92" s="20"/>
      <c r="E92" s="20"/>
      <c r="F92" s="20"/>
      <c r="G92" s="6">
        <f>G93+G95</f>
        <v>1641.6999999999998</v>
      </c>
      <c r="H92" s="19">
        <f t="shared" ref="H92:R92" si="146">H93+H95</f>
        <v>1641.6999999999998</v>
      </c>
      <c r="I92" s="19">
        <f t="shared" si="146"/>
        <v>0</v>
      </c>
      <c r="J92" s="19">
        <f t="shared" si="146"/>
        <v>0</v>
      </c>
      <c r="K92" s="19">
        <f t="shared" si="146"/>
        <v>0</v>
      </c>
      <c r="L92" s="19">
        <f t="shared" si="146"/>
        <v>1618.3000000000002</v>
      </c>
      <c r="M92" s="19">
        <f t="shared" si="146"/>
        <v>1618.3000000000002</v>
      </c>
      <c r="N92" s="19">
        <f t="shared" si="146"/>
        <v>0</v>
      </c>
      <c r="O92" s="19">
        <f t="shared" si="146"/>
        <v>0</v>
      </c>
      <c r="P92" s="19">
        <f t="shared" si="146"/>
        <v>0</v>
      </c>
      <c r="Q92" s="19">
        <f t="shared" si="146"/>
        <v>1618.3000000000002</v>
      </c>
      <c r="R92" s="19">
        <f t="shared" si="146"/>
        <v>1618.3000000000002</v>
      </c>
      <c r="S92" s="125"/>
    </row>
    <row r="93" spans="1:19" ht="63" outlineLevel="7" x14ac:dyDescent="0.2">
      <c r="A93" s="76" t="s">
        <v>751</v>
      </c>
      <c r="B93" s="76"/>
      <c r="C93" s="12" t="s">
        <v>753</v>
      </c>
      <c r="D93" s="20"/>
      <c r="E93" s="20"/>
      <c r="F93" s="20"/>
      <c r="G93" s="6">
        <f t="shared" ref="G93" si="147">G94</f>
        <v>82.1</v>
      </c>
      <c r="H93" s="19">
        <f t="shared" ref="H93" si="148">H94</f>
        <v>82.1</v>
      </c>
      <c r="I93" s="20"/>
      <c r="J93" s="20"/>
      <c r="K93" s="20"/>
      <c r="L93" s="6">
        <f t="shared" ref="L93" si="149">L94</f>
        <v>80.900000000000006</v>
      </c>
      <c r="M93" s="19">
        <f t="shared" ref="M93" si="150">M94</f>
        <v>80.900000000000006</v>
      </c>
      <c r="N93" s="20"/>
      <c r="O93" s="20"/>
      <c r="P93" s="20"/>
      <c r="Q93" s="6">
        <f t="shared" ref="Q93" si="151">Q94</f>
        <v>80.900000000000006</v>
      </c>
      <c r="R93" s="19">
        <f t="shared" ref="R93" si="152">R94</f>
        <v>80.900000000000006</v>
      </c>
      <c r="S93" s="125"/>
    </row>
    <row r="94" spans="1:19" ht="31.5" outlineLevel="7" x14ac:dyDescent="0.2">
      <c r="A94" s="77" t="s">
        <v>751</v>
      </c>
      <c r="B94" s="77" t="s">
        <v>70</v>
      </c>
      <c r="C94" s="13" t="s">
        <v>71</v>
      </c>
      <c r="D94" s="20"/>
      <c r="E94" s="20"/>
      <c r="F94" s="20"/>
      <c r="G94" s="7">
        <v>82.1</v>
      </c>
      <c r="H94" s="20">
        <f>SUM(F94:G94)</f>
        <v>82.1</v>
      </c>
      <c r="I94" s="20"/>
      <c r="J94" s="20"/>
      <c r="K94" s="20"/>
      <c r="L94" s="7">
        <v>80.900000000000006</v>
      </c>
      <c r="M94" s="20">
        <f>SUM(K94:L94)</f>
        <v>80.900000000000006</v>
      </c>
      <c r="N94" s="20"/>
      <c r="O94" s="20"/>
      <c r="P94" s="20"/>
      <c r="Q94" s="7">
        <v>80.900000000000006</v>
      </c>
      <c r="R94" s="20">
        <f>SUM(P94:Q94)</f>
        <v>80.900000000000006</v>
      </c>
      <c r="S94" s="125"/>
    </row>
    <row r="95" spans="1:19" ht="63" outlineLevel="7" x14ac:dyDescent="0.2">
      <c r="A95" s="76" t="s">
        <v>751</v>
      </c>
      <c r="B95" s="76"/>
      <c r="C95" s="12" t="s">
        <v>754</v>
      </c>
      <c r="D95" s="20"/>
      <c r="E95" s="20"/>
      <c r="F95" s="20"/>
      <c r="G95" s="6">
        <f t="shared" ref="G95" si="153">G96</f>
        <v>1559.6</v>
      </c>
      <c r="H95" s="19">
        <f t="shared" ref="H95" si="154">H96</f>
        <v>1559.6</v>
      </c>
      <c r="I95" s="20"/>
      <c r="J95" s="20"/>
      <c r="K95" s="20"/>
      <c r="L95" s="6">
        <f t="shared" ref="L95" si="155">L96</f>
        <v>1537.4</v>
      </c>
      <c r="M95" s="19">
        <f t="shared" ref="M95" si="156">M96</f>
        <v>1537.4</v>
      </c>
      <c r="N95" s="20"/>
      <c r="O95" s="20"/>
      <c r="P95" s="20"/>
      <c r="Q95" s="6">
        <f t="shared" ref="Q95" si="157">Q96</f>
        <v>1537.4</v>
      </c>
      <c r="R95" s="19">
        <f t="shared" ref="R95" si="158">R96</f>
        <v>1537.4</v>
      </c>
      <c r="S95" s="125"/>
    </row>
    <row r="96" spans="1:19" ht="31.5" outlineLevel="7" x14ac:dyDescent="0.2">
      <c r="A96" s="77" t="s">
        <v>751</v>
      </c>
      <c r="B96" s="77" t="s">
        <v>70</v>
      </c>
      <c r="C96" s="13" t="s">
        <v>71</v>
      </c>
      <c r="D96" s="20"/>
      <c r="E96" s="20"/>
      <c r="F96" s="20"/>
      <c r="G96" s="7">
        <v>1559.6</v>
      </c>
      <c r="H96" s="20">
        <f>SUM(F96:G96)</f>
        <v>1559.6</v>
      </c>
      <c r="I96" s="20"/>
      <c r="J96" s="20"/>
      <c r="K96" s="20"/>
      <c r="L96" s="7">
        <v>1537.4</v>
      </c>
      <c r="M96" s="20">
        <f>SUM(K96:L96)</f>
        <v>1537.4</v>
      </c>
      <c r="N96" s="20"/>
      <c r="O96" s="20"/>
      <c r="P96" s="20"/>
      <c r="Q96" s="7">
        <v>1537.4</v>
      </c>
      <c r="R96" s="20">
        <f>SUM(P96:Q96)</f>
        <v>1537.4</v>
      </c>
      <c r="S96" s="125"/>
    </row>
    <row r="97" spans="1:19" ht="31.5" outlineLevel="2" x14ac:dyDescent="0.2">
      <c r="A97" s="72" t="s">
        <v>166</v>
      </c>
      <c r="B97" s="72"/>
      <c r="C97" s="25" t="s">
        <v>167</v>
      </c>
      <c r="D97" s="19">
        <f>D98+D120+D131+D137+D144</f>
        <v>239702.49999999997</v>
      </c>
      <c r="E97" s="19">
        <f t="shared" ref="E97:F97" si="159">E98+E120+E131+E137+E144</f>
        <v>7202.59</v>
      </c>
      <c r="F97" s="19">
        <f t="shared" si="159"/>
        <v>246905.08999999997</v>
      </c>
      <c r="G97" s="19">
        <f t="shared" ref="G97:H97" si="160">G98+G120+G131+G137+G144</f>
        <v>11769.21607</v>
      </c>
      <c r="H97" s="19">
        <f t="shared" si="160"/>
        <v>258674.30607000005</v>
      </c>
      <c r="I97" s="19">
        <f>I98+I120+I131+I137+I144</f>
        <v>239181.69999999995</v>
      </c>
      <c r="J97" s="19">
        <f t="shared" ref="J97" si="161">J98+J120+J131+J137+J144</f>
        <v>0</v>
      </c>
      <c r="K97" s="19">
        <f t="shared" ref="K97:M97" si="162">K98+K120+K131+K137+K144</f>
        <v>239181.69999999995</v>
      </c>
      <c r="L97" s="19">
        <f t="shared" si="162"/>
        <v>2257.5</v>
      </c>
      <c r="M97" s="19">
        <f t="shared" si="162"/>
        <v>241439.19999999995</v>
      </c>
      <c r="N97" s="19">
        <f>N98+N120+N131+N137+N144</f>
        <v>239159.59999999998</v>
      </c>
      <c r="O97" s="19">
        <f t="shared" ref="O97" si="163">O98+O120+O131+O137+O144</f>
        <v>0</v>
      </c>
      <c r="P97" s="19">
        <f t="shared" ref="P97:R97" si="164">P98+P120+P131+P137+P144</f>
        <v>239159.59999999998</v>
      </c>
      <c r="Q97" s="19">
        <f t="shared" si="164"/>
        <v>0</v>
      </c>
      <c r="R97" s="19">
        <f t="shared" si="164"/>
        <v>239159.59999999998</v>
      </c>
      <c r="S97" s="125"/>
    </row>
    <row r="98" spans="1:19" ht="31.5" outlineLevel="3" x14ac:dyDescent="0.2">
      <c r="A98" s="72" t="s">
        <v>242</v>
      </c>
      <c r="B98" s="72"/>
      <c r="C98" s="25" t="s">
        <v>243</v>
      </c>
      <c r="D98" s="19">
        <f>D99</f>
        <v>3529.9</v>
      </c>
      <c r="E98" s="19">
        <f>E99</f>
        <v>7202.59</v>
      </c>
      <c r="F98" s="19">
        <f t="shared" ref="F98" si="165">F99</f>
        <v>10732.490000000002</v>
      </c>
      <c r="G98" s="19">
        <f>G99+G117</f>
        <v>4505.7849999999999</v>
      </c>
      <c r="H98" s="19">
        <f t="shared" ref="H98:R98" si="166">H99+H117</f>
        <v>15238.275000000001</v>
      </c>
      <c r="I98" s="19">
        <f t="shared" si="166"/>
        <v>2837.4</v>
      </c>
      <c r="J98" s="19">
        <f t="shared" si="166"/>
        <v>0</v>
      </c>
      <c r="K98" s="19">
        <f t="shared" si="166"/>
        <v>2837.4</v>
      </c>
      <c r="L98" s="19">
        <f t="shared" si="166"/>
        <v>0</v>
      </c>
      <c r="M98" s="19">
        <f t="shared" si="166"/>
        <v>2837.4</v>
      </c>
      <c r="N98" s="19">
        <f t="shared" si="166"/>
        <v>2536.6</v>
      </c>
      <c r="O98" s="19">
        <f t="shared" si="166"/>
        <v>0</v>
      </c>
      <c r="P98" s="19">
        <f t="shared" si="166"/>
        <v>2536.6</v>
      </c>
      <c r="Q98" s="19">
        <f t="shared" si="166"/>
        <v>0</v>
      </c>
      <c r="R98" s="19">
        <f t="shared" si="166"/>
        <v>2536.6</v>
      </c>
      <c r="S98" s="125"/>
    </row>
    <row r="99" spans="1:19" ht="31.5" outlineLevel="4" x14ac:dyDescent="0.2">
      <c r="A99" s="72" t="s">
        <v>244</v>
      </c>
      <c r="B99" s="72"/>
      <c r="C99" s="25" t="s">
        <v>454</v>
      </c>
      <c r="D99" s="19">
        <f>D100+D104+D107+D115+D109</f>
        <v>3529.9</v>
      </c>
      <c r="E99" s="19">
        <f>E100+E104+E107+E115+E109+E111+E113</f>
        <v>7202.59</v>
      </c>
      <c r="F99" s="19">
        <f t="shared" ref="F99" si="167">F100+F104+F107+F115+F109+F111+F113</f>
        <v>10732.490000000002</v>
      </c>
      <c r="G99" s="19">
        <f>G100+G104+G107+G115+G109+G111+G113+G102</f>
        <v>4320.7849999999999</v>
      </c>
      <c r="H99" s="19">
        <f t="shared" ref="H99:R99" si="168">H100+H104+H107+H115+H109+H111+H113+H102</f>
        <v>15053.275000000001</v>
      </c>
      <c r="I99" s="19">
        <f t="shared" si="168"/>
        <v>2837.4</v>
      </c>
      <c r="J99" s="19">
        <f t="shared" si="168"/>
        <v>0</v>
      </c>
      <c r="K99" s="19">
        <f t="shared" si="168"/>
        <v>2837.4</v>
      </c>
      <c r="L99" s="19">
        <f t="shared" si="168"/>
        <v>0</v>
      </c>
      <c r="M99" s="19">
        <f t="shared" si="168"/>
        <v>2837.4</v>
      </c>
      <c r="N99" s="19">
        <f t="shared" si="168"/>
        <v>2536.6</v>
      </c>
      <c r="O99" s="19">
        <f t="shared" si="168"/>
        <v>0</v>
      </c>
      <c r="P99" s="19">
        <f t="shared" si="168"/>
        <v>2536.6</v>
      </c>
      <c r="Q99" s="19">
        <f t="shared" si="168"/>
        <v>0</v>
      </c>
      <c r="R99" s="19">
        <f t="shared" si="168"/>
        <v>2536.6</v>
      </c>
      <c r="S99" s="125"/>
    </row>
    <row r="100" spans="1:19" ht="31.5" hidden="1" outlineLevel="5" x14ac:dyDescent="0.2">
      <c r="A100" s="72" t="s">
        <v>245</v>
      </c>
      <c r="B100" s="72"/>
      <c r="C100" s="25" t="s">
        <v>10</v>
      </c>
      <c r="D100" s="19">
        <f>D101</f>
        <v>150</v>
      </c>
      <c r="E100" s="19">
        <f t="shared" ref="E100:M102" si="169">E101</f>
        <v>0</v>
      </c>
      <c r="F100" s="19">
        <f t="shared" si="169"/>
        <v>150</v>
      </c>
      <c r="G100" s="19">
        <f t="shared" si="169"/>
        <v>0</v>
      </c>
      <c r="H100" s="19">
        <f t="shared" si="169"/>
        <v>150</v>
      </c>
      <c r="I100" s="19">
        <f>I101</f>
        <v>150</v>
      </c>
      <c r="J100" s="19">
        <f t="shared" ref="J100" si="170">J101</f>
        <v>0</v>
      </c>
      <c r="K100" s="19">
        <f t="shared" ref="K100" si="171">K101</f>
        <v>150</v>
      </c>
      <c r="L100" s="19">
        <f t="shared" si="169"/>
        <v>0</v>
      </c>
      <c r="M100" s="19">
        <f t="shared" si="169"/>
        <v>150</v>
      </c>
      <c r="N100" s="19">
        <f>N101</f>
        <v>150</v>
      </c>
      <c r="O100" s="19">
        <f t="shared" ref="O100" si="172">O101</f>
        <v>0</v>
      </c>
      <c r="P100" s="19">
        <f t="shared" ref="P100:R100" si="173">P101</f>
        <v>150</v>
      </c>
      <c r="Q100" s="19">
        <f t="shared" si="173"/>
        <v>0</v>
      </c>
      <c r="R100" s="19">
        <f t="shared" si="173"/>
        <v>150</v>
      </c>
      <c r="S100" s="125"/>
    </row>
    <row r="101" spans="1:19" ht="31.5" hidden="1" outlineLevel="7" x14ac:dyDescent="0.2">
      <c r="A101" s="73" t="s">
        <v>245</v>
      </c>
      <c r="B101" s="73" t="s">
        <v>7</v>
      </c>
      <c r="C101" s="26" t="s">
        <v>8</v>
      </c>
      <c r="D101" s="20">
        <v>150</v>
      </c>
      <c r="E101" s="20"/>
      <c r="F101" s="20">
        <f>SUM(D101:E101)</f>
        <v>150</v>
      </c>
      <c r="G101" s="20"/>
      <c r="H101" s="20">
        <f>SUM(F101:G101)</f>
        <v>150</v>
      </c>
      <c r="I101" s="20">
        <v>150</v>
      </c>
      <c r="J101" s="20"/>
      <c r="K101" s="20">
        <f>SUM(I101:J101)</f>
        <v>150</v>
      </c>
      <c r="L101" s="20"/>
      <c r="M101" s="20">
        <f>SUM(K101:L101)</f>
        <v>150</v>
      </c>
      <c r="N101" s="20">
        <v>150</v>
      </c>
      <c r="O101" s="20"/>
      <c r="P101" s="20">
        <f>SUM(N101:O101)</f>
        <v>150</v>
      </c>
      <c r="Q101" s="20"/>
      <c r="R101" s="20">
        <f>SUM(P101:Q101)</f>
        <v>150</v>
      </c>
      <c r="S101" s="125"/>
    </row>
    <row r="102" spans="1:19" ht="31.5" outlineLevel="7" x14ac:dyDescent="0.2">
      <c r="A102" s="72" t="s">
        <v>728</v>
      </c>
      <c r="B102" s="74"/>
      <c r="C102" s="24" t="s">
        <v>725</v>
      </c>
      <c r="D102" s="20"/>
      <c r="E102" s="20"/>
      <c r="F102" s="20"/>
      <c r="G102" s="19">
        <f t="shared" si="169"/>
        <v>4320.7849999999999</v>
      </c>
      <c r="H102" s="19">
        <f t="shared" si="169"/>
        <v>4320.7849999999999</v>
      </c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125"/>
    </row>
    <row r="103" spans="1:19" ht="31.5" outlineLevel="7" x14ac:dyDescent="0.2">
      <c r="A103" s="73" t="s">
        <v>728</v>
      </c>
      <c r="B103" s="75" t="s">
        <v>70</v>
      </c>
      <c r="C103" s="23" t="s">
        <v>445</v>
      </c>
      <c r="D103" s="20"/>
      <c r="E103" s="20"/>
      <c r="F103" s="20"/>
      <c r="G103" s="7">
        <f>2050.8+2269.985</f>
        <v>4320.7849999999999</v>
      </c>
      <c r="H103" s="20">
        <f>SUM(F103:G103)</f>
        <v>4320.7849999999999</v>
      </c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125"/>
    </row>
    <row r="104" spans="1:19" ht="15.75" outlineLevel="5" x14ac:dyDescent="0.2">
      <c r="A104" s="72" t="s">
        <v>376</v>
      </c>
      <c r="B104" s="72"/>
      <c r="C104" s="25" t="s">
        <v>377</v>
      </c>
      <c r="D104" s="19">
        <f>D105</f>
        <v>2750</v>
      </c>
      <c r="E104" s="19">
        <f t="shared" ref="E104:F104" si="174">E105</f>
        <v>0</v>
      </c>
      <c r="F104" s="19">
        <f t="shared" si="174"/>
        <v>2750</v>
      </c>
      <c r="G104" s="19">
        <f>G105+G106</f>
        <v>0</v>
      </c>
      <c r="H104" s="19">
        <f t="shared" ref="H104:R104" si="175">H105+H106</f>
        <v>2750</v>
      </c>
      <c r="I104" s="19">
        <f t="shared" si="175"/>
        <v>2117.5</v>
      </c>
      <c r="J104" s="19">
        <f t="shared" si="175"/>
        <v>0</v>
      </c>
      <c r="K104" s="19">
        <f t="shared" si="175"/>
        <v>2117.5</v>
      </c>
      <c r="L104" s="19">
        <f t="shared" si="175"/>
        <v>0</v>
      </c>
      <c r="M104" s="19">
        <f t="shared" si="175"/>
        <v>2117.5</v>
      </c>
      <c r="N104" s="19">
        <f t="shared" si="175"/>
        <v>1842.5</v>
      </c>
      <c r="O104" s="19">
        <f t="shared" si="175"/>
        <v>0</v>
      </c>
      <c r="P104" s="19">
        <f t="shared" si="175"/>
        <v>1842.5</v>
      </c>
      <c r="Q104" s="19">
        <f t="shared" si="175"/>
        <v>0</v>
      </c>
      <c r="R104" s="19">
        <f t="shared" si="175"/>
        <v>1842.5</v>
      </c>
      <c r="S104" s="125"/>
    </row>
    <row r="105" spans="1:19" ht="31.5" outlineLevel="7" x14ac:dyDescent="0.2">
      <c r="A105" s="73" t="s">
        <v>376</v>
      </c>
      <c r="B105" s="73" t="s">
        <v>7</v>
      </c>
      <c r="C105" s="26" t="s">
        <v>8</v>
      </c>
      <c r="D105" s="20">
        <v>2750</v>
      </c>
      <c r="E105" s="20"/>
      <c r="F105" s="20">
        <f>SUM(D105:E105)</f>
        <v>2750</v>
      </c>
      <c r="G105" s="20">
        <v>-490</v>
      </c>
      <c r="H105" s="20">
        <f>SUM(F105:G105)</f>
        <v>2260</v>
      </c>
      <c r="I105" s="20">
        <v>2117.5</v>
      </c>
      <c r="J105" s="20"/>
      <c r="K105" s="20">
        <f>SUM(I105:J105)</f>
        <v>2117.5</v>
      </c>
      <c r="L105" s="20"/>
      <c r="M105" s="20">
        <f>SUM(K105:L105)</f>
        <v>2117.5</v>
      </c>
      <c r="N105" s="20">
        <v>1842.5</v>
      </c>
      <c r="O105" s="20"/>
      <c r="P105" s="20">
        <f>SUM(N105:O105)</f>
        <v>1842.5</v>
      </c>
      <c r="Q105" s="20"/>
      <c r="R105" s="20">
        <f>SUM(P105:Q105)</f>
        <v>1842.5</v>
      </c>
      <c r="S105" s="125"/>
    </row>
    <row r="106" spans="1:19" ht="31.5" outlineLevel="7" x14ac:dyDescent="0.2">
      <c r="A106" s="73" t="s">
        <v>376</v>
      </c>
      <c r="B106" s="79" t="s">
        <v>70</v>
      </c>
      <c r="C106" s="15" t="s">
        <v>445</v>
      </c>
      <c r="D106" s="20"/>
      <c r="E106" s="20"/>
      <c r="F106" s="20"/>
      <c r="G106" s="20">
        <v>490</v>
      </c>
      <c r="H106" s="20">
        <f>SUM(F106:G106)</f>
        <v>490</v>
      </c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125"/>
    </row>
    <row r="107" spans="1:19" ht="31.5" hidden="1" outlineLevel="5" x14ac:dyDescent="0.2">
      <c r="A107" s="72" t="s">
        <v>378</v>
      </c>
      <c r="B107" s="72"/>
      <c r="C107" s="25" t="s">
        <v>379</v>
      </c>
      <c r="D107" s="19">
        <f>D108</f>
        <v>260</v>
      </c>
      <c r="E107" s="19">
        <f t="shared" ref="E107:M107" si="176">E108</f>
        <v>0</v>
      </c>
      <c r="F107" s="19">
        <f t="shared" si="176"/>
        <v>260</v>
      </c>
      <c r="G107" s="19">
        <f t="shared" si="176"/>
        <v>0</v>
      </c>
      <c r="H107" s="19">
        <f t="shared" si="176"/>
        <v>260</v>
      </c>
      <c r="I107" s="19">
        <f>I108</f>
        <v>200</v>
      </c>
      <c r="J107" s="19">
        <f t="shared" ref="J107" si="177">J108</f>
        <v>0</v>
      </c>
      <c r="K107" s="19">
        <f t="shared" ref="K107" si="178">K108</f>
        <v>200</v>
      </c>
      <c r="L107" s="19">
        <f t="shared" si="176"/>
        <v>0</v>
      </c>
      <c r="M107" s="19">
        <f t="shared" si="176"/>
        <v>200</v>
      </c>
      <c r="N107" s="19">
        <f>N108</f>
        <v>174.2</v>
      </c>
      <c r="O107" s="19">
        <f t="shared" ref="O107" si="179">O108</f>
        <v>0</v>
      </c>
      <c r="P107" s="19">
        <f t="shared" ref="P107:R107" si="180">P108</f>
        <v>174.2</v>
      </c>
      <c r="Q107" s="19">
        <f t="shared" si="180"/>
        <v>0</v>
      </c>
      <c r="R107" s="19">
        <f t="shared" si="180"/>
        <v>174.2</v>
      </c>
      <c r="S107" s="125"/>
    </row>
    <row r="108" spans="1:19" ht="31.5" hidden="1" outlineLevel="7" x14ac:dyDescent="0.2">
      <c r="A108" s="73" t="s">
        <v>378</v>
      </c>
      <c r="B108" s="73" t="s">
        <v>7</v>
      </c>
      <c r="C108" s="26" t="s">
        <v>8</v>
      </c>
      <c r="D108" s="20">
        <v>260</v>
      </c>
      <c r="E108" s="20"/>
      <c r="F108" s="20">
        <f>SUM(D108:E108)</f>
        <v>260</v>
      </c>
      <c r="G108" s="20"/>
      <c r="H108" s="20">
        <f>SUM(F108:G108)</f>
        <v>260</v>
      </c>
      <c r="I108" s="20">
        <v>200</v>
      </c>
      <c r="J108" s="20"/>
      <c r="K108" s="20">
        <f>SUM(I108:J108)</f>
        <v>200</v>
      </c>
      <c r="L108" s="20"/>
      <c r="M108" s="20">
        <f>SUM(K108:L108)</f>
        <v>200</v>
      </c>
      <c r="N108" s="20">
        <v>174.2</v>
      </c>
      <c r="O108" s="20"/>
      <c r="P108" s="20">
        <f>SUM(N108:O108)</f>
        <v>174.2</v>
      </c>
      <c r="Q108" s="20"/>
      <c r="R108" s="20">
        <f>SUM(P108:Q108)</f>
        <v>174.2</v>
      </c>
      <c r="S108" s="125"/>
    </row>
    <row r="109" spans="1:19" ht="47.25" hidden="1" outlineLevel="7" x14ac:dyDescent="0.2">
      <c r="A109" s="74" t="s">
        <v>616</v>
      </c>
      <c r="B109" s="74"/>
      <c r="C109" s="17" t="s">
        <v>615</v>
      </c>
      <c r="D109" s="19">
        <f>D110</f>
        <v>200</v>
      </c>
      <c r="E109" s="19">
        <f t="shared" ref="E109:M109" si="181">E110</f>
        <v>0</v>
      </c>
      <c r="F109" s="19">
        <f t="shared" si="181"/>
        <v>200</v>
      </c>
      <c r="G109" s="19">
        <f t="shared" si="181"/>
        <v>0</v>
      </c>
      <c r="H109" s="19">
        <f t="shared" si="181"/>
        <v>200</v>
      </c>
      <c r="I109" s="19">
        <f t="shared" ref="I109:N109" si="182">I110</f>
        <v>200</v>
      </c>
      <c r="J109" s="19">
        <f t="shared" ref="J109" si="183">J110</f>
        <v>0</v>
      </c>
      <c r="K109" s="19">
        <f t="shared" ref="K109" si="184">K110</f>
        <v>200</v>
      </c>
      <c r="L109" s="19">
        <f t="shared" si="181"/>
        <v>0</v>
      </c>
      <c r="M109" s="19">
        <f t="shared" si="181"/>
        <v>200</v>
      </c>
      <c r="N109" s="19">
        <f t="shared" si="182"/>
        <v>200</v>
      </c>
      <c r="O109" s="19">
        <f t="shared" ref="O109" si="185">O110</f>
        <v>0</v>
      </c>
      <c r="P109" s="19">
        <f t="shared" ref="P109:R109" si="186">P110</f>
        <v>200</v>
      </c>
      <c r="Q109" s="19">
        <f t="shared" si="186"/>
        <v>0</v>
      </c>
      <c r="R109" s="19">
        <f t="shared" si="186"/>
        <v>200</v>
      </c>
      <c r="S109" s="125"/>
    </row>
    <row r="110" spans="1:19" ht="31.5" hidden="1" outlineLevel="7" x14ac:dyDescent="0.2">
      <c r="A110" s="75" t="s">
        <v>616</v>
      </c>
      <c r="B110" s="79" t="s">
        <v>70</v>
      </c>
      <c r="C110" s="15" t="s">
        <v>445</v>
      </c>
      <c r="D110" s="20">
        <v>200</v>
      </c>
      <c r="E110" s="20"/>
      <c r="F110" s="20">
        <f>SUM(D110:E110)</f>
        <v>200</v>
      </c>
      <c r="G110" s="20"/>
      <c r="H110" s="20">
        <f>SUM(F110:G110)</f>
        <v>200</v>
      </c>
      <c r="I110" s="20">
        <v>200</v>
      </c>
      <c r="J110" s="20"/>
      <c r="K110" s="20">
        <f>SUM(I110:J110)</f>
        <v>200</v>
      </c>
      <c r="L110" s="20"/>
      <c r="M110" s="20">
        <f>SUM(K110:L110)</f>
        <v>200</v>
      </c>
      <c r="N110" s="20">
        <v>200</v>
      </c>
      <c r="O110" s="20"/>
      <c r="P110" s="20">
        <f>SUM(N110:O110)</f>
        <v>200</v>
      </c>
      <c r="Q110" s="20"/>
      <c r="R110" s="20">
        <f>SUM(P110:Q110)</f>
        <v>200</v>
      </c>
      <c r="S110" s="125"/>
    </row>
    <row r="111" spans="1:19" ht="47.25" hidden="1" outlineLevel="7" x14ac:dyDescent="0.2">
      <c r="A111" s="72" t="s">
        <v>678</v>
      </c>
      <c r="B111" s="72"/>
      <c r="C111" s="25" t="s">
        <v>428</v>
      </c>
      <c r="D111" s="7"/>
      <c r="E111" s="6">
        <f t="shared" ref="E111:M113" si="187">E112</f>
        <v>1800.6475000000003</v>
      </c>
      <c r="F111" s="6">
        <f t="shared" si="187"/>
        <v>1800.6475000000003</v>
      </c>
      <c r="G111" s="6">
        <f t="shared" si="187"/>
        <v>0</v>
      </c>
      <c r="H111" s="6">
        <f t="shared" si="187"/>
        <v>1800.6475000000003</v>
      </c>
      <c r="I111" s="20"/>
      <c r="J111" s="20"/>
      <c r="K111" s="20"/>
      <c r="L111" s="6">
        <f t="shared" si="187"/>
        <v>0</v>
      </c>
      <c r="M111" s="6">
        <f t="shared" si="187"/>
        <v>0</v>
      </c>
      <c r="N111" s="20"/>
      <c r="O111" s="20"/>
      <c r="P111" s="20"/>
      <c r="Q111" s="6">
        <f t="shared" ref="Q111:R113" si="188">Q112</f>
        <v>0</v>
      </c>
      <c r="R111" s="6">
        <f t="shared" si="188"/>
        <v>0</v>
      </c>
      <c r="S111" s="125"/>
    </row>
    <row r="112" spans="1:19" ht="31.5" hidden="1" outlineLevel="7" x14ac:dyDescent="0.2">
      <c r="A112" s="73" t="s">
        <v>678</v>
      </c>
      <c r="B112" s="73" t="s">
        <v>70</v>
      </c>
      <c r="C112" s="26" t="s">
        <v>71</v>
      </c>
      <c r="D112" s="7"/>
      <c r="E112" s="8">
        <v>1800.6475000000003</v>
      </c>
      <c r="F112" s="8">
        <f>SUM(D112:E112)</f>
        <v>1800.6475000000003</v>
      </c>
      <c r="G112" s="8"/>
      <c r="H112" s="8">
        <f>SUM(F112:G112)</f>
        <v>1800.6475000000003</v>
      </c>
      <c r="I112" s="20"/>
      <c r="J112" s="20"/>
      <c r="K112" s="20"/>
      <c r="L112" s="8"/>
      <c r="M112" s="8">
        <f>SUM(K112:L112)</f>
        <v>0</v>
      </c>
      <c r="N112" s="20"/>
      <c r="O112" s="20"/>
      <c r="P112" s="20"/>
      <c r="Q112" s="8"/>
      <c r="R112" s="8">
        <f>SUM(P112:Q112)</f>
        <v>0</v>
      </c>
      <c r="S112" s="125"/>
    </row>
    <row r="113" spans="1:19" ht="47.25" hidden="1" outlineLevel="7" x14ac:dyDescent="0.2">
      <c r="A113" s="72" t="s">
        <v>678</v>
      </c>
      <c r="B113" s="72"/>
      <c r="C113" s="25" t="s">
        <v>440</v>
      </c>
      <c r="D113" s="7"/>
      <c r="E113" s="6">
        <f t="shared" si="187"/>
        <v>5401.9425000000001</v>
      </c>
      <c r="F113" s="6">
        <f t="shared" si="187"/>
        <v>5401.9425000000001</v>
      </c>
      <c r="G113" s="6">
        <f t="shared" si="187"/>
        <v>0</v>
      </c>
      <c r="H113" s="6">
        <f t="shared" si="187"/>
        <v>5401.9425000000001</v>
      </c>
      <c r="I113" s="20"/>
      <c r="J113" s="20"/>
      <c r="K113" s="20"/>
      <c r="L113" s="6">
        <f t="shared" si="187"/>
        <v>0</v>
      </c>
      <c r="M113" s="6">
        <f t="shared" si="187"/>
        <v>0</v>
      </c>
      <c r="N113" s="20"/>
      <c r="O113" s="20"/>
      <c r="P113" s="20"/>
      <c r="Q113" s="6">
        <f t="shared" si="188"/>
        <v>0</v>
      </c>
      <c r="R113" s="6">
        <f t="shared" si="188"/>
        <v>0</v>
      </c>
      <c r="S113" s="125"/>
    </row>
    <row r="114" spans="1:19" ht="31.5" hidden="1" outlineLevel="7" x14ac:dyDescent="0.2">
      <c r="A114" s="73" t="s">
        <v>678</v>
      </c>
      <c r="B114" s="73" t="s">
        <v>70</v>
      </c>
      <c r="C114" s="26" t="s">
        <v>71</v>
      </c>
      <c r="D114" s="7"/>
      <c r="E114" s="8">
        <v>5401.9425000000001</v>
      </c>
      <c r="F114" s="8">
        <f>SUM(D114:E114)</f>
        <v>5401.9425000000001</v>
      </c>
      <c r="G114" s="8"/>
      <c r="H114" s="8">
        <f>SUM(F114:G114)</f>
        <v>5401.9425000000001</v>
      </c>
      <c r="I114" s="20"/>
      <c r="J114" s="20"/>
      <c r="K114" s="20"/>
      <c r="L114" s="8"/>
      <c r="M114" s="8">
        <f>SUM(K114:L114)</f>
        <v>0</v>
      </c>
      <c r="N114" s="20"/>
      <c r="O114" s="20"/>
      <c r="P114" s="20"/>
      <c r="Q114" s="8"/>
      <c r="R114" s="8">
        <f>SUM(P114:Q114)</f>
        <v>0</v>
      </c>
      <c r="S114" s="125"/>
    </row>
    <row r="115" spans="1:19" ht="47.25" hidden="1" outlineLevel="7" x14ac:dyDescent="0.2">
      <c r="A115" s="74" t="s">
        <v>479</v>
      </c>
      <c r="B115" s="74"/>
      <c r="C115" s="17" t="s">
        <v>478</v>
      </c>
      <c r="D115" s="19">
        <f>D116</f>
        <v>169.9</v>
      </c>
      <c r="E115" s="19">
        <f t="shared" ref="E115:M115" si="189">E116</f>
        <v>0</v>
      </c>
      <c r="F115" s="19">
        <f t="shared" si="189"/>
        <v>169.9</v>
      </c>
      <c r="G115" s="19">
        <f t="shared" si="189"/>
        <v>0</v>
      </c>
      <c r="H115" s="19">
        <f t="shared" si="189"/>
        <v>169.9</v>
      </c>
      <c r="I115" s="19">
        <f t="shared" ref="I115:N115" si="190">I116</f>
        <v>169.9</v>
      </c>
      <c r="J115" s="19">
        <f t="shared" ref="J115" si="191">J116</f>
        <v>0</v>
      </c>
      <c r="K115" s="19">
        <f t="shared" ref="K115" si="192">K116</f>
        <v>169.9</v>
      </c>
      <c r="L115" s="19">
        <f t="shared" si="189"/>
        <v>0</v>
      </c>
      <c r="M115" s="19">
        <f t="shared" si="189"/>
        <v>169.9</v>
      </c>
      <c r="N115" s="19">
        <f t="shared" si="190"/>
        <v>169.9</v>
      </c>
      <c r="O115" s="19">
        <f t="shared" ref="O115" si="193">O116</f>
        <v>0</v>
      </c>
      <c r="P115" s="19">
        <f t="shared" ref="P115:R115" si="194">P116</f>
        <v>169.9</v>
      </c>
      <c r="Q115" s="19">
        <f t="shared" si="194"/>
        <v>0</v>
      </c>
      <c r="R115" s="19">
        <f t="shared" si="194"/>
        <v>169.9</v>
      </c>
      <c r="S115" s="125"/>
    </row>
    <row r="116" spans="1:19" ht="31.5" hidden="1" outlineLevel="7" x14ac:dyDescent="0.2">
      <c r="A116" s="75" t="s">
        <v>479</v>
      </c>
      <c r="B116" s="75" t="s">
        <v>70</v>
      </c>
      <c r="C116" s="23" t="s">
        <v>445</v>
      </c>
      <c r="D116" s="20">
        <v>169.9</v>
      </c>
      <c r="E116" s="20"/>
      <c r="F116" s="20">
        <f>SUM(D116:E116)</f>
        <v>169.9</v>
      </c>
      <c r="G116" s="20"/>
      <c r="H116" s="20">
        <f>SUM(F116:G116)</f>
        <v>169.9</v>
      </c>
      <c r="I116" s="20">
        <v>169.9</v>
      </c>
      <c r="J116" s="20"/>
      <c r="K116" s="20">
        <f>SUM(I116:J116)</f>
        <v>169.9</v>
      </c>
      <c r="L116" s="20"/>
      <c r="M116" s="20">
        <f>SUM(K116:L116)</f>
        <v>169.9</v>
      </c>
      <c r="N116" s="20">
        <v>169.9</v>
      </c>
      <c r="O116" s="20"/>
      <c r="P116" s="20">
        <f>SUM(N116:O116)</f>
        <v>169.9</v>
      </c>
      <c r="Q116" s="20"/>
      <c r="R116" s="20">
        <f>SUM(P116:Q116)</f>
        <v>169.9</v>
      </c>
      <c r="S116" s="125"/>
    </row>
    <row r="117" spans="1:19" ht="15.75" outlineLevel="7" x14ac:dyDescent="0.2">
      <c r="A117" s="85" t="s">
        <v>723</v>
      </c>
      <c r="B117" s="87"/>
      <c r="C117" s="105" t="s">
        <v>204</v>
      </c>
      <c r="D117" s="20"/>
      <c r="E117" s="20"/>
      <c r="F117" s="20"/>
      <c r="G117" s="19">
        <f>G118</f>
        <v>185</v>
      </c>
      <c r="H117" s="19">
        <f t="shared" ref="H117:Q118" si="195">H118</f>
        <v>185</v>
      </c>
      <c r="I117" s="19">
        <f t="shared" si="195"/>
        <v>0</v>
      </c>
      <c r="J117" s="19">
        <f t="shared" si="195"/>
        <v>0</v>
      </c>
      <c r="K117" s="19">
        <f t="shared" si="195"/>
        <v>0</v>
      </c>
      <c r="L117" s="19">
        <f t="shared" si="195"/>
        <v>0</v>
      </c>
      <c r="M117" s="19"/>
      <c r="N117" s="19">
        <f t="shared" si="195"/>
        <v>0</v>
      </c>
      <c r="O117" s="19">
        <f t="shared" si="195"/>
        <v>0</v>
      </c>
      <c r="P117" s="19">
        <f t="shared" si="195"/>
        <v>0</v>
      </c>
      <c r="Q117" s="19">
        <f t="shared" si="195"/>
        <v>0</v>
      </c>
      <c r="R117" s="19"/>
      <c r="S117" s="125"/>
    </row>
    <row r="118" spans="1:19" ht="31.5" outlineLevel="7" x14ac:dyDescent="0.2">
      <c r="A118" s="85" t="s">
        <v>724</v>
      </c>
      <c r="B118" s="74"/>
      <c r="C118" s="24" t="s">
        <v>725</v>
      </c>
      <c r="D118" s="20"/>
      <c r="E118" s="20"/>
      <c r="F118" s="20"/>
      <c r="G118" s="19">
        <f>G119</f>
        <v>185</v>
      </c>
      <c r="H118" s="19">
        <f t="shared" si="195"/>
        <v>185</v>
      </c>
      <c r="I118" s="19">
        <f t="shared" si="195"/>
        <v>0</v>
      </c>
      <c r="J118" s="19">
        <f t="shared" si="195"/>
        <v>0</v>
      </c>
      <c r="K118" s="19">
        <f t="shared" si="195"/>
        <v>0</v>
      </c>
      <c r="L118" s="19">
        <f t="shared" si="195"/>
        <v>0</v>
      </c>
      <c r="M118" s="19"/>
      <c r="N118" s="19">
        <f t="shared" si="195"/>
        <v>0</v>
      </c>
      <c r="O118" s="19">
        <f t="shared" si="195"/>
        <v>0</v>
      </c>
      <c r="P118" s="19">
        <f t="shared" si="195"/>
        <v>0</v>
      </c>
      <c r="Q118" s="19">
        <f t="shared" si="195"/>
        <v>0</v>
      </c>
      <c r="R118" s="19"/>
      <c r="S118" s="125"/>
    </row>
    <row r="119" spans="1:19" ht="31.5" outlineLevel="7" x14ac:dyDescent="0.2">
      <c r="A119" s="95" t="s">
        <v>724</v>
      </c>
      <c r="B119" s="75" t="s">
        <v>70</v>
      </c>
      <c r="C119" s="23" t="s">
        <v>445</v>
      </c>
      <c r="D119" s="20"/>
      <c r="E119" s="20"/>
      <c r="F119" s="20"/>
      <c r="G119" s="20">
        <v>185</v>
      </c>
      <c r="H119" s="20">
        <f>SUM(F119:G119)</f>
        <v>185</v>
      </c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125"/>
    </row>
    <row r="120" spans="1:19" ht="21" customHeight="1" outlineLevel="3" x14ac:dyDescent="0.2">
      <c r="A120" s="72" t="s">
        <v>168</v>
      </c>
      <c r="B120" s="72"/>
      <c r="C120" s="25" t="s">
        <v>169</v>
      </c>
      <c r="D120" s="19">
        <f>D121</f>
        <v>920</v>
      </c>
      <c r="E120" s="19">
        <f t="shared" ref="E120:F120" si="196">E121</f>
        <v>0</v>
      </c>
      <c r="F120" s="19">
        <f t="shared" si="196"/>
        <v>920</v>
      </c>
      <c r="G120" s="19">
        <f>G121+G128</f>
        <v>54.098199999999999</v>
      </c>
      <c r="H120" s="19">
        <f t="shared" ref="H120:R120" si="197">H121+H128</f>
        <v>974.09820000000002</v>
      </c>
      <c r="I120" s="19">
        <f t="shared" si="197"/>
        <v>754.4</v>
      </c>
      <c r="J120" s="19">
        <f t="shared" si="197"/>
        <v>0</v>
      </c>
      <c r="K120" s="19">
        <f t="shared" si="197"/>
        <v>754.4</v>
      </c>
      <c r="L120" s="19">
        <f t="shared" si="197"/>
        <v>2257.5</v>
      </c>
      <c r="M120" s="19">
        <f t="shared" si="197"/>
        <v>3011.9</v>
      </c>
      <c r="N120" s="19">
        <f t="shared" si="197"/>
        <v>682.4</v>
      </c>
      <c r="O120" s="19">
        <f t="shared" si="197"/>
        <v>0</v>
      </c>
      <c r="P120" s="19">
        <f t="shared" si="197"/>
        <v>682.4</v>
      </c>
      <c r="Q120" s="19">
        <f t="shared" si="197"/>
        <v>0</v>
      </c>
      <c r="R120" s="19">
        <f t="shared" si="197"/>
        <v>682.4</v>
      </c>
      <c r="S120" s="125"/>
    </row>
    <row r="121" spans="1:19" ht="30.75" customHeight="1" outlineLevel="4" x14ac:dyDescent="0.2">
      <c r="A121" s="72" t="s">
        <v>170</v>
      </c>
      <c r="B121" s="72"/>
      <c r="C121" s="25" t="s">
        <v>460</v>
      </c>
      <c r="D121" s="19">
        <f>D122+D126</f>
        <v>920</v>
      </c>
      <c r="E121" s="19">
        <f t="shared" ref="E121:F121" si="198">E122+E126</f>
        <v>0</v>
      </c>
      <c r="F121" s="19">
        <f t="shared" si="198"/>
        <v>920</v>
      </c>
      <c r="G121" s="19">
        <f t="shared" ref="G121:H121" si="199">G122+G126</f>
        <v>54.098199999999999</v>
      </c>
      <c r="H121" s="19">
        <f t="shared" si="199"/>
        <v>974.09820000000002</v>
      </c>
      <c r="I121" s="19">
        <f t="shared" ref="I121:N121" si="200">I122+I126</f>
        <v>754.4</v>
      </c>
      <c r="J121" s="19">
        <f t="shared" ref="J121" si="201">J122+J126</f>
        <v>0</v>
      </c>
      <c r="K121" s="19">
        <f t="shared" ref="K121:M121" si="202">K122+K126</f>
        <v>754.4</v>
      </c>
      <c r="L121" s="19">
        <f t="shared" si="202"/>
        <v>0</v>
      </c>
      <c r="M121" s="19">
        <f t="shared" si="202"/>
        <v>754.4</v>
      </c>
      <c r="N121" s="19">
        <f t="shared" si="200"/>
        <v>682.4</v>
      </c>
      <c r="O121" s="19">
        <f t="shared" ref="O121" si="203">O122+O126</f>
        <v>0</v>
      </c>
      <c r="P121" s="19">
        <f t="shared" ref="P121:R121" si="204">P122+P126</f>
        <v>682.4</v>
      </c>
      <c r="Q121" s="19">
        <f t="shared" si="204"/>
        <v>0</v>
      </c>
      <c r="R121" s="19">
        <f t="shared" si="204"/>
        <v>682.4</v>
      </c>
      <c r="S121" s="125"/>
    </row>
    <row r="122" spans="1:19" ht="31.5" outlineLevel="5" x14ac:dyDescent="0.2">
      <c r="A122" s="72" t="s">
        <v>348</v>
      </c>
      <c r="B122" s="72"/>
      <c r="C122" s="25" t="s">
        <v>349</v>
      </c>
      <c r="D122" s="19">
        <f>D123+D124+D125</f>
        <v>200</v>
      </c>
      <c r="E122" s="19">
        <f t="shared" ref="E122:F122" si="205">E123+E124+E125</f>
        <v>0</v>
      </c>
      <c r="F122" s="19">
        <f t="shared" si="205"/>
        <v>200</v>
      </c>
      <c r="G122" s="19">
        <f t="shared" ref="G122:H122" si="206">G123+G124+G125</f>
        <v>54.098199999999999</v>
      </c>
      <c r="H122" s="19">
        <f t="shared" si="206"/>
        <v>254.09819999999999</v>
      </c>
      <c r="I122" s="19">
        <f>I123+I124+I125</f>
        <v>200</v>
      </c>
      <c r="J122" s="19">
        <f t="shared" ref="J122" si="207">J123+J124+J125</f>
        <v>0</v>
      </c>
      <c r="K122" s="19">
        <f t="shared" ref="K122:M122" si="208">K123+K124+K125</f>
        <v>200</v>
      </c>
      <c r="L122" s="19">
        <f t="shared" si="208"/>
        <v>0</v>
      </c>
      <c r="M122" s="19">
        <f t="shared" si="208"/>
        <v>200</v>
      </c>
      <c r="N122" s="19">
        <f>N123+N124+N125</f>
        <v>200</v>
      </c>
      <c r="O122" s="19">
        <f t="shared" ref="O122" si="209">O123+O124+O125</f>
        <v>0</v>
      </c>
      <c r="P122" s="19">
        <f t="shared" ref="P122:R122" si="210">P123+P124+P125</f>
        <v>200</v>
      </c>
      <c r="Q122" s="19">
        <f t="shared" si="210"/>
        <v>0</v>
      </c>
      <c r="R122" s="19">
        <f t="shared" si="210"/>
        <v>200</v>
      </c>
      <c r="S122" s="125"/>
    </row>
    <row r="123" spans="1:19" ht="31.5" hidden="1" outlineLevel="7" x14ac:dyDescent="0.2">
      <c r="A123" s="73" t="s">
        <v>348</v>
      </c>
      <c r="B123" s="73" t="s">
        <v>7</v>
      </c>
      <c r="C123" s="26" t="s">
        <v>8</v>
      </c>
      <c r="D123" s="20">
        <v>100</v>
      </c>
      <c r="E123" s="20"/>
      <c r="F123" s="20">
        <f t="shared" ref="F123:F125" si="211">SUM(D123:E123)</f>
        <v>100</v>
      </c>
      <c r="G123" s="20"/>
      <c r="H123" s="20">
        <f>SUM(F123:G123)</f>
        <v>100</v>
      </c>
      <c r="I123" s="20">
        <v>100</v>
      </c>
      <c r="J123" s="20"/>
      <c r="K123" s="20">
        <f t="shared" ref="K123:K125" si="212">SUM(I123:J123)</f>
        <v>100</v>
      </c>
      <c r="L123" s="20"/>
      <c r="M123" s="20">
        <f>SUM(K123:L123)</f>
        <v>100</v>
      </c>
      <c r="N123" s="20">
        <v>100</v>
      </c>
      <c r="O123" s="20"/>
      <c r="P123" s="20">
        <f t="shared" ref="P123:P125" si="213">SUM(N123:O123)</f>
        <v>100</v>
      </c>
      <c r="Q123" s="20"/>
      <c r="R123" s="20">
        <f>SUM(P123:Q123)</f>
        <v>100</v>
      </c>
      <c r="S123" s="125"/>
    </row>
    <row r="124" spans="1:19" ht="31.5" hidden="1" outlineLevel="7" x14ac:dyDescent="0.2">
      <c r="A124" s="73" t="s">
        <v>348</v>
      </c>
      <c r="B124" s="73" t="s">
        <v>70</v>
      </c>
      <c r="C124" s="26" t="s">
        <v>71</v>
      </c>
      <c r="D124" s="20">
        <v>30</v>
      </c>
      <c r="E124" s="20"/>
      <c r="F124" s="20">
        <f t="shared" si="211"/>
        <v>30</v>
      </c>
      <c r="G124" s="20"/>
      <c r="H124" s="20">
        <f>SUM(F124:G124)</f>
        <v>30</v>
      </c>
      <c r="I124" s="20">
        <v>30</v>
      </c>
      <c r="J124" s="20"/>
      <c r="K124" s="20">
        <f t="shared" si="212"/>
        <v>30</v>
      </c>
      <c r="L124" s="20"/>
      <c r="M124" s="20">
        <f>SUM(K124:L124)</f>
        <v>30</v>
      </c>
      <c r="N124" s="20">
        <v>30</v>
      </c>
      <c r="O124" s="20"/>
      <c r="P124" s="20">
        <f t="shared" si="213"/>
        <v>30</v>
      </c>
      <c r="Q124" s="20"/>
      <c r="R124" s="20">
        <f>SUM(P124:Q124)</f>
        <v>30</v>
      </c>
      <c r="S124" s="125"/>
    </row>
    <row r="125" spans="1:19" ht="15.75" outlineLevel="7" x14ac:dyDescent="0.2">
      <c r="A125" s="73" t="s">
        <v>348</v>
      </c>
      <c r="B125" s="73" t="s">
        <v>15</v>
      </c>
      <c r="C125" s="26" t="s">
        <v>16</v>
      </c>
      <c r="D125" s="20">
        <v>70</v>
      </c>
      <c r="E125" s="20"/>
      <c r="F125" s="20">
        <f t="shared" si="211"/>
        <v>70</v>
      </c>
      <c r="G125" s="7">
        <v>54.098199999999999</v>
      </c>
      <c r="H125" s="20">
        <f>SUM(F125:G125)</f>
        <v>124.09819999999999</v>
      </c>
      <c r="I125" s="20">
        <v>70</v>
      </c>
      <c r="J125" s="20"/>
      <c r="K125" s="20">
        <f t="shared" si="212"/>
        <v>70</v>
      </c>
      <c r="L125" s="20"/>
      <c r="M125" s="20">
        <f>SUM(K125:L125)</f>
        <v>70</v>
      </c>
      <c r="N125" s="20">
        <v>70</v>
      </c>
      <c r="O125" s="20"/>
      <c r="P125" s="20">
        <f t="shared" si="213"/>
        <v>70</v>
      </c>
      <c r="Q125" s="20"/>
      <c r="R125" s="20">
        <f>SUM(P125:Q125)</f>
        <v>70</v>
      </c>
      <c r="S125" s="125"/>
    </row>
    <row r="126" spans="1:19" ht="15.75" hidden="1" outlineLevel="5" x14ac:dyDescent="0.2">
      <c r="A126" s="72" t="s">
        <v>171</v>
      </c>
      <c r="B126" s="72"/>
      <c r="C126" s="25" t="s">
        <v>455</v>
      </c>
      <c r="D126" s="19">
        <f>D127</f>
        <v>720</v>
      </c>
      <c r="E126" s="19">
        <f t="shared" ref="E126:M126" si="214">E127</f>
        <v>0</v>
      </c>
      <c r="F126" s="19">
        <f t="shared" si="214"/>
        <v>720</v>
      </c>
      <c r="G126" s="19">
        <f t="shared" si="214"/>
        <v>0</v>
      </c>
      <c r="H126" s="19">
        <f t="shared" si="214"/>
        <v>720</v>
      </c>
      <c r="I126" s="19">
        <f>I127</f>
        <v>554.4</v>
      </c>
      <c r="J126" s="19">
        <f t="shared" ref="J126" si="215">J127</f>
        <v>0</v>
      </c>
      <c r="K126" s="19">
        <f t="shared" ref="K126" si="216">K127</f>
        <v>554.4</v>
      </c>
      <c r="L126" s="19">
        <f t="shared" si="214"/>
        <v>0</v>
      </c>
      <c r="M126" s="19">
        <f t="shared" si="214"/>
        <v>554.4</v>
      </c>
      <c r="N126" s="19">
        <f>N127</f>
        <v>482.4</v>
      </c>
      <c r="O126" s="19">
        <f t="shared" ref="O126" si="217">O127</f>
        <v>0</v>
      </c>
      <c r="P126" s="19">
        <f t="shared" ref="P126:R126" si="218">P127</f>
        <v>482.4</v>
      </c>
      <c r="Q126" s="19">
        <f t="shared" si="218"/>
        <v>0</v>
      </c>
      <c r="R126" s="19">
        <f t="shared" si="218"/>
        <v>482.4</v>
      </c>
      <c r="S126" s="125"/>
    </row>
    <row r="127" spans="1:19" ht="31.5" hidden="1" outlineLevel="7" x14ac:dyDescent="0.2">
      <c r="A127" s="73" t="s">
        <v>171</v>
      </c>
      <c r="B127" s="73" t="s">
        <v>7</v>
      </c>
      <c r="C127" s="26" t="s">
        <v>8</v>
      </c>
      <c r="D127" s="20">
        <v>720</v>
      </c>
      <c r="E127" s="20"/>
      <c r="F127" s="20">
        <f>SUM(D127:E127)</f>
        <v>720</v>
      </c>
      <c r="G127" s="20"/>
      <c r="H127" s="20">
        <f>SUM(F127:G127)</f>
        <v>720</v>
      </c>
      <c r="I127" s="20">
        <v>554.4</v>
      </c>
      <c r="J127" s="20"/>
      <c r="K127" s="20">
        <f>SUM(I127:J127)</f>
        <v>554.4</v>
      </c>
      <c r="L127" s="20"/>
      <c r="M127" s="20">
        <f>SUM(K127:L127)</f>
        <v>554.4</v>
      </c>
      <c r="N127" s="20">
        <v>482.4</v>
      </c>
      <c r="O127" s="20"/>
      <c r="P127" s="20">
        <f>SUM(N127:O127)</f>
        <v>482.4</v>
      </c>
      <c r="Q127" s="20"/>
      <c r="R127" s="20">
        <f>SUM(P127:Q127)</f>
        <v>482.4</v>
      </c>
      <c r="S127" s="125"/>
    </row>
    <row r="128" spans="1:19" ht="31.5" outlineLevel="7" x14ac:dyDescent="0.2">
      <c r="A128" s="76" t="s">
        <v>793</v>
      </c>
      <c r="B128" s="76"/>
      <c r="C128" s="12" t="s">
        <v>795</v>
      </c>
      <c r="D128" s="20"/>
      <c r="E128" s="20"/>
      <c r="F128" s="20"/>
      <c r="G128" s="20"/>
      <c r="H128" s="20"/>
      <c r="I128" s="20"/>
      <c r="J128" s="20"/>
      <c r="K128" s="20"/>
      <c r="L128" s="6">
        <f t="shared" ref="L128:M129" si="219">L129</f>
        <v>2257.5</v>
      </c>
      <c r="M128" s="6">
        <f t="shared" si="219"/>
        <v>2257.5</v>
      </c>
      <c r="N128" s="20"/>
      <c r="O128" s="20"/>
      <c r="P128" s="20"/>
      <c r="Q128" s="20"/>
      <c r="R128" s="20"/>
      <c r="S128" s="125"/>
    </row>
    <row r="129" spans="1:19" ht="31.5" outlineLevel="7" x14ac:dyDescent="0.2">
      <c r="A129" s="76" t="s">
        <v>794</v>
      </c>
      <c r="B129" s="76"/>
      <c r="C129" s="12" t="s">
        <v>796</v>
      </c>
      <c r="D129" s="20"/>
      <c r="E129" s="20"/>
      <c r="F129" s="20"/>
      <c r="G129" s="20"/>
      <c r="H129" s="20"/>
      <c r="I129" s="20"/>
      <c r="J129" s="20"/>
      <c r="K129" s="20"/>
      <c r="L129" s="6">
        <f t="shared" si="219"/>
        <v>2257.5</v>
      </c>
      <c r="M129" s="6">
        <f t="shared" si="219"/>
        <v>2257.5</v>
      </c>
      <c r="N129" s="20"/>
      <c r="O129" s="20"/>
      <c r="P129" s="20"/>
      <c r="Q129" s="20"/>
      <c r="R129" s="20"/>
      <c r="S129" s="125"/>
    </row>
    <row r="130" spans="1:19" ht="31.5" outlineLevel="7" x14ac:dyDescent="0.2">
      <c r="A130" s="77" t="s">
        <v>794</v>
      </c>
      <c r="B130" s="77" t="s">
        <v>70</v>
      </c>
      <c r="C130" s="13" t="s">
        <v>71</v>
      </c>
      <c r="D130" s="20"/>
      <c r="E130" s="20"/>
      <c r="F130" s="20"/>
      <c r="G130" s="20"/>
      <c r="H130" s="20"/>
      <c r="I130" s="20"/>
      <c r="J130" s="20"/>
      <c r="K130" s="20"/>
      <c r="L130" s="7">
        <v>2257.5</v>
      </c>
      <c r="M130" s="7">
        <f>SUM(K130:L130)</f>
        <v>2257.5</v>
      </c>
      <c r="N130" s="20"/>
      <c r="O130" s="20"/>
      <c r="P130" s="20"/>
      <c r="Q130" s="20"/>
      <c r="R130" s="20"/>
      <c r="S130" s="125"/>
    </row>
    <row r="131" spans="1:19" ht="31.5" outlineLevel="3" x14ac:dyDescent="0.2">
      <c r="A131" s="72" t="s">
        <v>362</v>
      </c>
      <c r="B131" s="72"/>
      <c r="C131" s="25" t="s">
        <v>363</v>
      </c>
      <c r="D131" s="19">
        <f>D132</f>
        <v>42900</v>
      </c>
      <c r="E131" s="19">
        <f t="shared" ref="E131:M131" si="220">E132</f>
        <v>0</v>
      </c>
      <c r="F131" s="19">
        <f t="shared" si="220"/>
        <v>42900</v>
      </c>
      <c r="G131" s="19">
        <f t="shared" si="220"/>
        <v>86.893079999999998</v>
      </c>
      <c r="H131" s="19">
        <f t="shared" si="220"/>
        <v>42986.893080000002</v>
      </c>
      <c r="I131" s="19">
        <f>I132</f>
        <v>42900</v>
      </c>
      <c r="J131" s="19">
        <f t="shared" ref="J131" si="221">J132</f>
        <v>0</v>
      </c>
      <c r="K131" s="19">
        <f t="shared" ref="K131" si="222">K132</f>
        <v>42900</v>
      </c>
      <c r="L131" s="19">
        <f t="shared" si="220"/>
        <v>0</v>
      </c>
      <c r="M131" s="19">
        <f t="shared" si="220"/>
        <v>42900</v>
      </c>
      <c r="N131" s="19">
        <f>N132</f>
        <v>42900</v>
      </c>
      <c r="O131" s="19">
        <f t="shared" ref="O131" si="223">O132</f>
        <v>0</v>
      </c>
      <c r="P131" s="19">
        <f t="shared" ref="P131:R131" si="224">P132</f>
        <v>42900</v>
      </c>
      <c r="Q131" s="19">
        <f t="shared" si="224"/>
        <v>0</v>
      </c>
      <c r="R131" s="19">
        <f t="shared" si="224"/>
        <v>42900</v>
      </c>
      <c r="S131" s="125"/>
    </row>
    <row r="132" spans="1:19" ht="31.5" outlineLevel="4" x14ac:dyDescent="0.2">
      <c r="A132" s="72" t="s">
        <v>364</v>
      </c>
      <c r="B132" s="72"/>
      <c r="C132" s="25" t="s">
        <v>624</v>
      </c>
      <c r="D132" s="19">
        <f>D133+D135</f>
        <v>42900</v>
      </c>
      <c r="E132" s="19">
        <f t="shared" ref="E132:F132" si="225">E133+E135</f>
        <v>0</v>
      </c>
      <c r="F132" s="19">
        <f t="shared" si="225"/>
        <v>42900</v>
      </c>
      <c r="G132" s="19">
        <f t="shared" ref="G132:H132" si="226">G133+G135</f>
        <v>86.893079999999998</v>
      </c>
      <c r="H132" s="19">
        <f t="shared" si="226"/>
        <v>42986.893080000002</v>
      </c>
      <c r="I132" s="19">
        <f>I133+I135</f>
        <v>42900</v>
      </c>
      <c r="J132" s="19">
        <f t="shared" ref="J132" si="227">J133+J135</f>
        <v>0</v>
      </c>
      <c r="K132" s="19">
        <f t="shared" ref="K132:M132" si="228">K133+K135</f>
        <v>42900</v>
      </c>
      <c r="L132" s="19">
        <f t="shared" si="228"/>
        <v>0</v>
      </c>
      <c r="M132" s="19">
        <f t="shared" si="228"/>
        <v>42900</v>
      </c>
      <c r="N132" s="19">
        <f>N133+N135</f>
        <v>42900</v>
      </c>
      <c r="O132" s="19">
        <f t="shared" ref="O132" si="229">O133+O135</f>
        <v>0</v>
      </c>
      <c r="P132" s="19">
        <f t="shared" ref="P132:R132" si="230">P133+P135</f>
        <v>42900</v>
      </c>
      <c r="Q132" s="19">
        <f t="shared" si="230"/>
        <v>0</v>
      </c>
      <c r="R132" s="19">
        <f t="shared" si="230"/>
        <v>42900</v>
      </c>
      <c r="S132" s="125"/>
    </row>
    <row r="133" spans="1:19" ht="47.25" outlineLevel="5" x14ac:dyDescent="0.2">
      <c r="A133" s="72" t="s">
        <v>365</v>
      </c>
      <c r="B133" s="72"/>
      <c r="C133" s="25" t="s">
        <v>427</v>
      </c>
      <c r="D133" s="19">
        <f>D134</f>
        <v>12900</v>
      </c>
      <c r="E133" s="19">
        <f t="shared" ref="E133:M133" si="231">E134</f>
        <v>0</v>
      </c>
      <c r="F133" s="19">
        <f t="shared" si="231"/>
        <v>12900</v>
      </c>
      <c r="G133" s="19">
        <f t="shared" si="231"/>
        <v>86.893079999999998</v>
      </c>
      <c r="H133" s="19">
        <f t="shared" si="231"/>
        <v>12986.89308</v>
      </c>
      <c r="I133" s="19">
        <f>I134</f>
        <v>12900</v>
      </c>
      <c r="J133" s="19">
        <f t="shared" ref="J133" si="232">J134</f>
        <v>0</v>
      </c>
      <c r="K133" s="19">
        <f t="shared" ref="K133" si="233">K134</f>
        <v>12900</v>
      </c>
      <c r="L133" s="19">
        <f t="shared" si="231"/>
        <v>0</v>
      </c>
      <c r="M133" s="19">
        <f t="shared" si="231"/>
        <v>12900</v>
      </c>
      <c r="N133" s="19">
        <f>N134</f>
        <v>12900</v>
      </c>
      <c r="O133" s="19">
        <f t="shared" ref="O133" si="234">O134</f>
        <v>0</v>
      </c>
      <c r="P133" s="19">
        <f t="shared" ref="P133:R133" si="235">P134</f>
        <v>12900</v>
      </c>
      <c r="Q133" s="19">
        <f t="shared" si="235"/>
        <v>0</v>
      </c>
      <c r="R133" s="19">
        <f t="shared" si="235"/>
        <v>12900</v>
      </c>
      <c r="S133" s="125"/>
    </row>
    <row r="134" spans="1:19" ht="31.5" outlineLevel="7" x14ac:dyDescent="0.2">
      <c r="A134" s="73" t="s">
        <v>365</v>
      </c>
      <c r="B134" s="73" t="s">
        <v>70</v>
      </c>
      <c r="C134" s="26" t="s">
        <v>71</v>
      </c>
      <c r="D134" s="20">
        <v>12900</v>
      </c>
      <c r="E134" s="20"/>
      <c r="F134" s="20">
        <f>SUM(D134:E134)</f>
        <v>12900</v>
      </c>
      <c r="G134" s="7">
        <v>86.893079999999998</v>
      </c>
      <c r="H134" s="20">
        <f>SUM(F134:G134)</f>
        <v>12986.89308</v>
      </c>
      <c r="I134" s="20">
        <v>12900</v>
      </c>
      <c r="J134" s="20"/>
      <c r="K134" s="20">
        <f>SUM(I134:J134)</f>
        <v>12900</v>
      </c>
      <c r="L134" s="20"/>
      <c r="M134" s="20">
        <f>SUM(K134:L134)</f>
        <v>12900</v>
      </c>
      <c r="N134" s="20">
        <v>12900</v>
      </c>
      <c r="O134" s="20"/>
      <c r="P134" s="20">
        <f>SUM(N134:O134)</f>
        <v>12900</v>
      </c>
      <c r="Q134" s="20"/>
      <c r="R134" s="20">
        <f>SUM(P134:Q134)</f>
        <v>12900</v>
      </c>
      <c r="S134" s="125"/>
    </row>
    <row r="135" spans="1:19" ht="47.25" hidden="1" outlineLevel="5" x14ac:dyDescent="0.2">
      <c r="A135" s="72" t="s">
        <v>365</v>
      </c>
      <c r="B135" s="72"/>
      <c r="C135" s="25" t="s">
        <v>437</v>
      </c>
      <c r="D135" s="19">
        <f>D136</f>
        <v>30000</v>
      </c>
      <c r="E135" s="19">
        <f t="shared" ref="E135:M135" si="236">E136</f>
        <v>0</v>
      </c>
      <c r="F135" s="19">
        <f t="shared" si="236"/>
        <v>30000</v>
      </c>
      <c r="G135" s="19">
        <f t="shared" si="236"/>
        <v>0</v>
      </c>
      <c r="H135" s="19">
        <f t="shared" si="236"/>
        <v>30000</v>
      </c>
      <c r="I135" s="19">
        <f>I136</f>
        <v>30000</v>
      </c>
      <c r="J135" s="19">
        <f t="shared" ref="J135" si="237">J136</f>
        <v>0</v>
      </c>
      <c r="K135" s="19">
        <f t="shared" ref="K135" si="238">K136</f>
        <v>30000</v>
      </c>
      <c r="L135" s="19">
        <f t="shared" si="236"/>
        <v>0</v>
      </c>
      <c r="M135" s="19">
        <f t="shared" si="236"/>
        <v>30000</v>
      </c>
      <c r="N135" s="19">
        <f>N136</f>
        <v>30000</v>
      </c>
      <c r="O135" s="19">
        <f t="shared" ref="O135" si="239">O136</f>
        <v>0</v>
      </c>
      <c r="P135" s="19">
        <f t="shared" ref="P135:R135" si="240">P136</f>
        <v>30000</v>
      </c>
      <c r="Q135" s="19">
        <f t="shared" si="240"/>
        <v>0</v>
      </c>
      <c r="R135" s="19">
        <f t="shared" si="240"/>
        <v>30000</v>
      </c>
      <c r="S135" s="125"/>
    </row>
    <row r="136" spans="1:19" ht="31.5" hidden="1" outlineLevel="7" x14ac:dyDescent="0.2">
      <c r="A136" s="73" t="s">
        <v>365</v>
      </c>
      <c r="B136" s="73" t="s">
        <v>70</v>
      </c>
      <c r="C136" s="26" t="s">
        <v>71</v>
      </c>
      <c r="D136" s="20">
        <v>30000</v>
      </c>
      <c r="E136" s="20"/>
      <c r="F136" s="20">
        <f>SUM(D136:E136)</f>
        <v>30000</v>
      </c>
      <c r="G136" s="20"/>
      <c r="H136" s="20">
        <f>SUM(F136:G136)</f>
        <v>30000</v>
      </c>
      <c r="I136" s="20">
        <v>30000</v>
      </c>
      <c r="J136" s="20"/>
      <c r="K136" s="20">
        <f>SUM(I136:J136)</f>
        <v>30000</v>
      </c>
      <c r="L136" s="20"/>
      <c r="M136" s="20">
        <f>SUM(K136:L136)</f>
        <v>30000</v>
      </c>
      <c r="N136" s="20">
        <v>30000</v>
      </c>
      <c r="O136" s="20"/>
      <c r="P136" s="20">
        <f>SUM(N136:O136)</f>
        <v>30000</v>
      </c>
      <c r="Q136" s="20"/>
      <c r="R136" s="20">
        <f>SUM(P136:Q136)</f>
        <v>30000</v>
      </c>
      <c r="S136" s="125"/>
    </row>
    <row r="137" spans="1:19" ht="31.5" outlineLevel="3" collapsed="1" x14ac:dyDescent="0.2">
      <c r="A137" s="72" t="s">
        <v>354</v>
      </c>
      <c r="B137" s="72"/>
      <c r="C137" s="25" t="s">
        <v>355</v>
      </c>
      <c r="D137" s="19">
        <f t="shared" ref="D137:R142" si="241">D138</f>
        <v>400</v>
      </c>
      <c r="E137" s="19">
        <f t="shared" si="241"/>
        <v>0</v>
      </c>
      <c r="F137" s="19">
        <f t="shared" si="241"/>
        <v>400</v>
      </c>
      <c r="G137" s="19">
        <f>G138+G141</f>
        <v>1692.19938</v>
      </c>
      <c r="H137" s="19">
        <f t="shared" ref="H137:R137" si="242">H138+H141</f>
        <v>2092.19938</v>
      </c>
      <c r="I137" s="19">
        <f t="shared" si="242"/>
        <v>400</v>
      </c>
      <c r="J137" s="19">
        <f t="shared" si="242"/>
        <v>0</v>
      </c>
      <c r="K137" s="19">
        <f t="shared" si="242"/>
        <v>400</v>
      </c>
      <c r="L137" s="19">
        <f t="shared" si="242"/>
        <v>0</v>
      </c>
      <c r="M137" s="19">
        <f t="shared" si="242"/>
        <v>400</v>
      </c>
      <c r="N137" s="19">
        <f t="shared" si="242"/>
        <v>400</v>
      </c>
      <c r="O137" s="19">
        <f t="shared" si="242"/>
        <v>0</v>
      </c>
      <c r="P137" s="19">
        <f t="shared" si="242"/>
        <v>400</v>
      </c>
      <c r="Q137" s="19">
        <f t="shared" si="242"/>
        <v>0</v>
      </c>
      <c r="R137" s="19">
        <f t="shared" si="242"/>
        <v>400</v>
      </c>
      <c r="S137" s="125"/>
    </row>
    <row r="138" spans="1:19" ht="29.25" customHeight="1" outlineLevel="4" x14ac:dyDescent="0.2">
      <c r="A138" s="72" t="s">
        <v>356</v>
      </c>
      <c r="B138" s="72"/>
      <c r="C138" s="25" t="s">
        <v>357</v>
      </c>
      <c r="D138" s="19">
        <f t="shared" si="241"/>
        <v>400</v>
      </c>
      <c r="E138" s="19">
        <f t="shared" si="241"/>
        <v>0</v>
      </c>
      <c r="F138" s="19">
        <f t="shared" si="241"/>
        <v>400</v>
      </c>
      <c r="G138" s="19">
        <f t="shared" si="241"/>
        <v>1624.19938</v>
      </c>
      <c r="H138" s="19">
        <f t="shared" si="241"/>
        <v>2024.19938</v>
      </c>
      <c r="I138" s="19">
        <f t="shared" si="241"/>
        <v>400</v>
      </c>
      <c r="J138" s="19">
        <f t="shared" si="241"/>
        <v>0</v>
      </c>
      <c r="K138" s="19">
        <f t="shared" si="241"/>
        <v>400</v>
      </c>
      <c r="L138" s="19">
        <f t="shared" si="241"/>
        <v>0</v>
      </c>
      <c r="M138" s="19">
        <f t="shared" si="241"/>
        <v>400</v>
      </c>
      <c r="N138" s="19">
        <f t="shared" si="241"/>
        <v>400</v>
      </c>
      <c r="O138" s="19">
        <f t="shared" si="241"/>
        <v>0</v>
      </c>
      <c r="P138" s="19">
        <f t="shared" si="241"/>
        <v>400</v>
      </c>
      <c r="Q138" s="19">
        <f t="shared" si="241"/>
        <v>0</v>
      </c>
      <c r="R138" s="19">
        <f t="shared" si="241"/>
        <v>400</v>
      </c>
      <c r="S138" s="125"/>
    </row>
    <row r="139" spans="1:19" ht="15.75" outlineLevel="5" x14ac:dyDescent="0.2">
      <c r="A139" s="72" t="s">
        <v>358</v>
      </c>
      <c r="B139" s="72"/>
      <c r="C139" s="25" t="s">
        <v>359</v>
      </c>
      <c r="D139" s="19">
        <f t="shared" si="241"/>
        <v>400</v>
      </c>
      <c r="E139" s="19">
        <f t="shared" si="241"/>
        <v>0</v>
      </c>
      <c r="F139" s="19">
        <f t="shared" si="241"/>
        <v>400</v>
      </c>
      <c r="G139" s="19">
        <f t="shared" si="241"/>
        <v>1624.19938</v>
      </c>
      <c r="H139" s="19">
        <f t="shared" si="241"/>
        <v>2024.19938</v>
      </c>
      <c r="I139" s="19">
        <f t="shared" si="241"/>
        <v>400</v>
      </c>
      <c r="J139" s="19">
        <f t="shared" si="241"/>
        <v>0</v>
      </c>
      <c r="K139" s="19">
        <f t="shared" si="241"/>
        <v>400</v>
      </c>
      <c r="L139" s="19">
        <f t="shared" si="241"/>
        <v>0</v>
      </c>
      <c r="M139" s="19">
        <f t="shared" si="241"/>
        <v>400</v>
      </c>
      <c r="N139" s="19">
        <f t="shared" si="241"/>
        <v>400</v>
      </c>
      <c r="O139" s="19">
        <f t="shared" si="241"/>
        <v>0</v>
      </c>
      <c r="P139" s="19">
        <f t="shared" si="241"/>
        <v>400</v>
      </c>
      <c r="Q139" s="19">
        <f t="shared" si="241"/>
        <v>0</v>
      </c>
      <c r="R139" s="19">
        <f t="shared" si="241"/>
        <v>400</v>
      </c>
      <c r="S139" s="125"/>
    </row>
    <row r="140" spans="1:19" ht="31.5" outlineLevel="7" x14ac:dyDescent="0.2">
      <c r="A140" s="73" t="s">
        <v>358</v>
      </c>
      <c r="B140" s="73" t="s">
        <v>7</v>
      </c>
      <c r="C140" s="26" t="s">
        <v>8</v>
      </c>
      <c r="D140" s="20">
        <v>400</v>
      </c>
      <c r="E140" s="20"/>
      <c r="F140" s="20">
        <f>SUM(D140:E140)</f>
        <v>400</v>
      </c>
      <c r="G140" s="7">
        <f>1692.19938-68</f>
        <v>1624.19938</v>
      </c>
      <c r="H140" s="20">
        <f>SUM(F140:G140)</f>
        <v>2024.19938</v>
      </c>
      <c r="I140" s="20">
        <v>400</v>
      </c>
      <c r="J140" s="20"/>
      <c r="K140" s="20">
        <f>SUM(I140:J140)</f>
        <v>400</v>
      </c>
      <c r="L140" s="20"/>
      <c r="M140" s="20">
        <f>SUM(K140:L140)</f>
        <v>400</v>
      </c>
      <c r="N140" s="20">
        <v>400</v>
      </c>
      <c r="O140" s="20"/>
      <c r="P140" s="20">
        <f>SUM(N140:O140)</f>
        <v>400</v>
      </c>
      <c r="Q140" s="20"/>
      <c r="R140" s="20">
        <f>SUM(P140:Q140)</f>
        <v>400</v>
      </c>
      <c r="S140" s="125"/>
    </row>
    <row r="141" spans="1:19" ht="31.5" outlineLevel="7" x14ac:dyDescent="0.2">
      <c r="A141" s="76" t="s">
        <v>790</v>
      </c>
      <c r="B141" s="76"/>
      <c r="C141" s="12" t="s">
        <v>792</v>
      </c>
      <c r="D141" s="20"/>
      <c r="E141" s="20"/>
      <c r="F141" s="20"/>
      <c r="G141" s="19">
        <f t="shared" si="241"/>
        <v>68</v>
      </c>
      <c r="H141" s="19">
        <f t="shared" si="241"/>
        <v>68</v>
      </c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125"/>
    </row>
    <row r="142" spans="1:19" ht="31.5" outlineLevel="7" x14ac:dyDescent="0.2">
      <c r="A142" s="76" t="s">
        <v>789</v>
      </c>
      <c r="B142" s="76"/>
      <c r="C142" s="12" t="s">
        <v>791</v>
      </c>
      <c r="D142" s="20"/>
      <c r="E142" s="20"/>
      <c r="F142" s="20"/>
      <c r="G142" s="19">
        <f t="shared" si="241"/>
        <v>68</v>
      </c>
      <c r="H142" s="19">
        <f t="shared" si="241"/>
        <v>68</v>
      </c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125"/>
    </row>
    <row r="143" spans="1:19" ht="31.5" outlineLevel="7" x14ac:dyDescent="0.2">
      <c r="A143" s="77" t="s">
        <v>789</v>
      </c>
      <c r="B143" s="77" t="s">
        <v>70</v>
      </c>
      <c r="C143" s="13" t="s">
        <v>71</v>
      </c>
      <c r="D143" s="20"/>
      <c r="E143" s="20"/>
      <c r="F143" s="20"/>
      <c r="G143" s="7">
        <v>68</v>
      </c>
      <c r="H143" s="20">
        <f>SUM(F143:G143)</f>
        <v>68</v>
      </c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125"/>
    </row>
    <row r="144" spans="1:19" ht="47.25" outlineLevel="3" x14ac:dyDescent="0.2">
      <c r="A144" s="72" t="s">
        <v>350</v>
      </c>
      <c r="B144" s="72"/>
      <c r="C144" s="25" t="s">
        <v>351</v>
      </c>
      <c r="D144" s="19">
        <f>D145</f>
        <v>191952.59999999998</v>
      </c>
      <c r="E144" s="19">
        <f t="shared" ref="E144:M144" si="243">E145</f>
        <v>0</v>
      </c>
      <c r="F144" s="19">
        <f t="shared" si="243"/>
        <v>191952.59999999998</v>
      </c>
      <c r="G144" s="19">
        <f t="shared" si="243"/>
        <v>5430.2404100000003</v>
      </c>
      <c r="H144" s="19">
        <f t="shared" si="243"/>
        <v>197382.84041000003</v>
      </c>
      <c r="I144" s="19">
        <f t="shared" ref="I144:N144" si="244">I145</f>
        <v>192289.89999999997</v>
      </c>
      <c r="J144" s="19">
        <f t="shared" ref="J144" si="245">J145</f>
        <v>0</v>
      </c>
      <c r="K144" s="19">
        <f t="shared" ref="K144" si="246">K145</f>
        <v>192289.89999999997</v>
      </c>
      <c r="L144" s="19">
        <f t="shared" si="243"/>
        <v>0</v>
      </c>
      <c r="M144" s="19">
        <f t="shared" si="243"/>
        <v>192289.89999999997</v>
      </c>
      <c r="N144" s="19">
        <f t="shared" si="244"/>
        <v>192640.59999999998</v>
      </c>
      <c r="O144" s="19">
        <f t="shared" ref="O144" si="247">O145</f>
        <v>0</v>
      </c>
      <c r="P144" s="19">
        <f t="shared" ref="P144:R144" si="248">P145</f>
        <v>192640.59999999998</v>
      </c>
      <c r="Q144" s="19">
        <f t="shared" si="248"/>
        <v>0</v>
      </c>
      <c r="R144" s="19">
        <f t="shared" si="248"/>
        <v>192640.59999999998</v>
      </c>
      <c r="S144" s="125"/>
    </row>
    <row r="145" spans="1:19" ht="31.5" outlineLevel="4" x14ac:dyDescent="0.2">
      <c r="A145" s="72" t="s">
        <v>352</v>
      </c>
      <c r="B145" s="72"/>
      <c r="C145" s="25" t="s">
        <v>39</v>
      </c>
      <c r="D145" s="19">
        <f>D146+D150+D152+D154+D156+D158+D160+D162+D164</f>
        <v>191952.59999999998</v>
      </c>
      <c r="E145" s="19">
        <f t="shared" ref="E145:F145" si="249">E146+E150+E152+E154+E156+E158+E160+E162+E164</f>
        <v>0</v>
      </c>
      <c r="F145" s="19">
        <f t="shared" si="249"/>
        <v>191952.59999999998</v>
      </c>
      <c r="G145" s="19">
        <f>G146+G150+G152+G154+G156+G158+G160+G162+G164+G166+G168+G170</f>
        <v>5430.2404100000003</v>
      </c>
      <c r="H145" s="19">
        <f t="shared" ref="H145:R145" si="250">H146+H150+H152+H154+H156+H158+H160+H162+H164+H166+H168+H170</f>
        <v>197382.84041000003</v>
      </c>
      <c r="I145" s="19">
        <f t="shared" si="250"/>
        <v>192289.89999999997</v>
      </c>
      <c r="J145" s="19">
        <f t="shared" si="250"/>
        <v>0</v>
      </c>
      <c r="K145" s="19">
        <f t="shared" si="250"/>
        <v>192289.89999999997</v>
      </c>
      <c r="L145" s="19">
        <f t="shared" si="250"/>
        <v>0</v>
      </c>
      <c r="M145" s="19">
        <f t="shared" si="250"/>
        <v>192289.89999999997</v>
      </c>
      <c r="N145" s="19">
        <f t="shared" si="250"/>
        <v>192640.59999999998</v>
      </c>
      <c r="O145" s="19">
        <f t="shared" si="250"/>
        <v>0</v>
      </c>
      <c r="P145" s="19">
        <f t="shared" si="250"/>
        <v>192640.59999999998</v>
      </c>
      <c r="Q145" s="19">
        <f t="shared" si="250"/>
        <v>0</v>
      </c>
      <c r="R145" s="19">
        <f t="shared" si="250"/>
        <v>192640.59999999998</v>
      </c>
      <c r="S145" s="125"/>
    </row>
    <row r="146" spans="1:19" ht="15.75" outlineLevel="5" x14ac:dyDescent="0.2">
      <c r="A146" s="72" t="s">
        <v>380</v>
      </c>
      <c r="B146" s="72"/>
      <c r="C146" s="25" t="s">
        <v>41</v>
      </c>
      <c r="D146" s="19">
        <f>D147+D148+D149</f>
        <v>8733.4</v>
      </c>
      <c r="E146" s="19">
        <f t="shared" ref="E146:F146" si="251">E147+E148+E149</f>
        <v>0</v>
      </c>
      <c r="F146" s="19">
        <f t="shared" si="251"/>
        <v>8733.4</v>
      </c>
      <c r="G146" s="19">
        <f t="shared" ref="G146:H146" si="252">G147+G148+G149</f>
        <v>-1117.88858</v>
      </c>
      <c r="H146" s="19">
        <f t="shared" si="252"/>
        <v>7615.5114200000007</v>
      </c>
      <c r="I146" s="19">
        <f>I147+I148+I149</f>
        <v>9070.6999999999989</v>
      </c>
      <c r="J146" s="19">
        <f t="shared" ref="J146" si="253">J147+J148+J149</f>
        <v>0</v>
      </c>
      <c r="K146" s="19">
        <f t="shared" ref="K146:M146" si="254">K147+K148+K149</f>
        <v>9070.6999999999989</v>
      </c>
      <c r="L146" s="19">
        <f t="shared" si="254"/>
        <v>0</v>
      </c>
      <c r="M146" s="19">
        <f t="shared" si="254"/>
        <v>9070.6999999999989</v>
      </c>
      <c r="N146" s="19">
        <f>N147+N148+N149</f>
        <v>9421.4</v>
      </c>
      <c r="O146" s="19">
        <f t="shared" ref="O146" si="255">O147+O148+O149</f>
        <v>0</v>
      </c>
      <c r="P146" s="19">
        <f t="shared" ref="P146:R146" si="256">P147+P148+P149</f>
        <v>9421.4</v>
      </c>
      <c r="Q146" s="19">
        <f t="shared" si="256"/>
        <v>0</v>
      </c>
      <c r="R146" s="19">
        <f t="shared" si="256"/>
        <v>9421.4</v>
      </c>
      <c r="S146" s="125"/>
    </row>
    <row r="147" spans="1:19" ht="47.25" outlineLevel="7" x14ac:dyDescent="0.2">
      <c r="A147" s="73" t="s">
        <v>380</v>
      </c>
      <c r="B147" s="73" t="s">
        <v>4</v>
      </c>
      <c r="C147" s="26" t="s">
        <v>5</v>
      </c>
      <c r="D147" s="20">
        <v>8431.6</v>
      </c>
      <c r="E147" s="20"/>
      <c r="F147" s="20">
        <f t="shared" ref="F147:F149" si="257">SUM(D147:E147)</f>
        <v>8431.6</v>
      </c>
      <c r="G147" s="20">
        <f>-858.59338-259.2952</f>
        <v>-1117.88858</v>
      </c>
      <c r="H147" s="20">
        <f>SUM(F147:G147)</f>
        <v>7313.7114200000005</v>
      </c>
      <c r="I147" s="20">
        <v>8768.9</v>
      </c>
      <c r="J147" s="20"/>
      <c r="K147" s="20">
        <f t="shared" ref="K147:K149" si="258">SUM(I147:J147)</f>
        <v>8768.9</v>
      </c>
      <c r="L147" s="20"/>
      <c r="M147" s="20">
        <f>SUM(K147:L147)</f>
        <v>8768.9</v>
      </c>
      <c r="N147" s="20">
        <v>9119.6</v>
      </c>
      <c r="O147" s="20"/>
      <c r="P147" s="20">
        <f t="shared" ref="P147:P149" si="259">SUM(N147:O147)</f>
        <v>9119.6</v>
      </c>
      <c r="Q147" s="20"/>
      <c r="R147" s="20">
        <f>SUM(P147:Q147)</f>
        <v>9119.6</v>
      </c>
      <c r="S147" s="125"/>
    </row>
    <row r="148" spans="1:19" ht="31.5" hidden="1" outlineLevel="7" x14ac:dyDescent="0.2">
      <c r="A148" s="73" t="s">
        <v>380</v>
      </c>
      <c r="B148" s="73" t="s">
        <v>7</v>
      </c>
      <c r="C148" s="26" t="s">
        <v>8</v>
      </c>
      <c r="D148" s="20">
        <v>301.5</v>
      </c>
      <c r="E148" s="20"/>
      <c r="F148" s="20">
        <f t="shared" si="257"/>
        <v>301.5</v>
      </c>
      <c r="G148" s="20"/>
      <c r="H148" s="20">
        <f>SUM(F148:G148)</f>
        <v>301.5</v>
      </c>
      <c r="I148" s="20">
        <v>301.5</v>
      </c>
      <c r="J148" s="20"/>
      <c r="K148" s="20">
        <f t="shared" si="258"/>
        <v>301.5</v>
      </c>
      <c r="L148" s="20"/>
      <c r="M148" s="20">
        <f>SUM(K148:L148)</f>
        <v>301.5</v>
      </c>
      <c r="N148" s="20">
        <v>301.5</v>
      </c>
      <c r="O148" s="20"/>
      <c r="P148" s="20">
        <f t="shared" si="259"/>
        <v>301.5</v>
      </c>
      <c r="Q148" s="20"/>
      <c r="R148" s="20">
        <f>SUM(P148:Q148)</f>
        <v>301.5</v>
      </c>
      <c r="S148" s="125"/>
    </row>
    <row r="149" spans="1:19" ht="15.75" hidden="1" outlineLevel="7" x14ac:dyDescent="0.2">
      <c r="A149" s="73" t="s">
        <v>380</v>
      </c>
      <c r="B149" s="73" t="s">
        <v>15</v>
      </c>
      <c r="C149" s="26" t="s">
        <v>16</v>
      </c>
      <c r="D149" s="20">
        <v>0.3</v>
      </c>
      <c r="E149" s="20"/>
      <c r="F149" s="20">
        <f t="shared" si="257"/>
        <v>0.3</v>
      </c>
      <c r="G149" s="20"/>
      <c r="H149" s="20">
        <f>SUM(F149:G149)</f>
        <v>0.3</v>
      </c>
      <c r="I149" s="20">
        <v>0.3</v>
      </c>
      <c r="J149" s="20"/>
      <c r="K149" s="20">
        <f t="shared" si="258"/>
        <v>0.3</v>
      </c>
      <c r="L149" s="20"/>
      <c r="M149" s="20">
        <f>SUM(K149:L149)</f>
        <v>0.3</v>
      </c>
      <c r="N149" s="20">
        <v>0.3</v>
      </c>
      <c r="O149" s="20"/>
      <c r="P149" s="20">
        <f t="shared" si="259"/>
        <v>0.3</v>
      </c>
      <c r="Q149" s="20"/>
      <c r="R149" s="20">
        <f>SUM(P149:Q149)</f>
        <v>0.3</v>
      </c>
      <c r="S149" s="125"/>
    </row>
    <row r="150" spans="1:19" ht="15.75" outlineLevel="5" collapsed="1" x14ac:dyDescent="0.2">
      <c r="A150" s="72" t="s">
        <v>353</v>
      </c>
      <c r="B150" s="72"/>
      <c r="C150" s="25" t="s">
        <v>326</v>
      </c>
      <c r="D150" s="19">
        <f>D151</f>
        <v>52359.7</v>
      </c>
      <c r="E150" s="19">
        <f t="shared" ref="E150:M150" si="260">E151</f>
        <v>0</v>
      </c>
      <c r="F150" s="19">
        <f t="shared" si="260"/>
        <v>52359.7</v>
      </c>
      <c r="G150" s="19">
        <f t="shared" si="260"/>
        <v>3064.5</v>
      </c>
      <c r="H150" s="19">
        <f t="shared" si="260"/>
        <v>55424.2</v>
      </c>
      <c r="I150" s="19">
        <f>I151</f>
        <v>52359.7</v>
      </c>
      <c r="J150" s="19">
        <f t="shared" ref="J150" si="261">J151</f>
        <v>0</v>
      </c>
      <c r="K150" s="19">
        <f t="shared" ref="K150" si="262">K151</f>
        <v>52359.7</v>
      </c>
      <c r="L150" s="19">
        <f t="shared" si="260"/>
        <v>0</v>
      </c>
      <c r="M150" s="19">
        <f t="shared" si="260"/>
        <v>52359.7</v>
      </c>
      <c r="N150" s="19">
        <f>N151</f>
        <v>52359.7</v>
      </c>
      <c r="O150" s="19">
        <f t="shared" ref="O150" si="263">O151</f>
        <v>0</v>
      </c>
      <c r="P150" s="19">
        <f t="shared" ref="P150:R150" si="264">P151</f>
        <v>52359.7</v>
      </c>
      <c r="Q150" s="19">
        <f t="shared" si="264"/>
        <v>0</v>
      </c>
      <c r="R150" s="19">
        <f t="shared" si="264"/>
        <v>52359.7</v>
      </c>
      <c r="S150" s="125"/>
    </row>
    <row r="151" spans="1:19" ht="31.5" outlineLevel="7" x14ac:dyDescent="0.2">
      <c r="A151" s="73" t="s">
        <v>353</v>
      </c>
      <c r="B151" s="73" t="s">
        <v>70</v>
      </c>
      <c r="C151" s="26" t="s">
        <v>71</v>
      </c>
      <c r="D151" s="20">
        <v>52359.7</v>
      </c>
      <c r="E151" s="20"/>
      <c r="F151" s="20">
        <f>SUM(D151:E151)</f>
        <v>52359.7</v>
      </c>
      <c r="G151" s="20">
        <f>2064.5+500+500</f>
        <v>3064.5</v>
      </c>
      <c r="H151" s="20">
        <f>SUM(F151:G151)</f>
        <v>55424.2</v>
      </c>
      <c r="I151" s="20">
        <v>52359.7</v>
      </c>
      <c r="J151" s="20"/>
      <c r="K151" s="20">
        <f>SUM(I151:J151)</f>
        <v>52359.7</v>
      </c>
      <c r="L151" s="20"/>
      <c r="M151" s="20">
        <f>SUM(K151:L151)</f>
        <v>52359.7</v>
      </c>
      <c r="N151" s="20">
        <v>52359.7</v>
      </c>
      <c r="O151" s="20"/>
      <c r="P151" s="20">
        <f>SUM(N151:O151)</f>
        <v>52359.7</v>
      </c>
      <c r="Q151" s="20"/>
      <c r="R151" s="20">
        <f>SUM(P151:Q151)</f>
        <v>52359.7</v>
      </c>
      <c r="S151" s="125"/>
    </row>
    <row r="152" spans="1:19" ht="15.75" hidden="1" outlineLevel="5" x14ac:dyDescent="0.2">
      <c r="A152" s="72" t="s">
        <v>360</v>
      </c>
      <c r="B152" s="72"/>
      <c r="C152" s="25" t="s">
        <v>361</v>
      </c>
      <c r="D152" s="19">
        <f>D153</f>
        <v>11133.5</v>
      </c>
      <c r="E152" s="19">
        <f t="shared" ref="E152:M152" si="265">E153</f>
        <v>0</v>
      </c>
      <c r="F152" s="19">
        <f t="shared" si="265"/>
        <v>11133.5</v>
      </c>
      <c r="G152" s="19">
        <f t="shared" si="265"/>
        <v>0</v>
      </c>
      <c r="H152" s="19">
        <f t="shared" si="265"/>
        <v>11133.5</v>
      </c>
      <c r="I152" s="19">
        <f>I153</f>
        <v>11133.5</v>
      </c>
      <c r="J152" s="19">
        <f t="shared" ref="J152" si="266">J153</f>
        <v>0</v>
      </c>
      <c r="K152" s="19">
        <f t="shared" ref="K152" si="267">K153</f>
        <v>11133.5</v>
      </c>
      <c r="L152" s="19">
        <f t="shared" si="265"/>
        <v>0</v>
      </c>
      <c r="M152" s="19">
        <f t="shared" si="265"/>
        <v>11133.5</v>
      </c>
      <c r="N152" s="19">
        <f>N153</f>
        <v>11133.5</v>
      </c>
      <c r="O152" s="19">
        <f t="shared" ref="O152" si="268">O153</f>
        <v>0</v>
      </c>
      <c r="P152" s="19">
        <f t="shared" ref="P152:R152" si="269">P153</f>
        <v>11133.5</v>
      </c>
      <c r="Q152" s="19">
        <f t="shared" si="269"/>
        <v>0</v>
      </c>
      <c r="R152" s="19">
        <f t="shared" si="269"/>
        <v>11133.5</v>
      </c>
      <c r="S152" s="125"/>
    </row>
    <row r="153" spans="1:19" ht="31.5" hidden="1" outlineLevel="7" x14ac:dyDescent="0.2">
      <c r="A153" s="73" t="s">
        <v>360</v>
      </c>
      <c r="B153" s="73" t="s">
        <v>70</v>
      </c>
      <c r="C153" s="26" t="s">
        <v>71</v>
      </c>
      <c r="D153" s="20">
        <v>11133.5</v>
      </c>
      <c r="E153" s="20"/>
      <c r="F153" s="20">
        <f>SUM(D153:E153)</f>
        <v>11133.5</v>
      </c>
      <c r="G153" s="20"/>
      <c r="H153" s="20">
        <f>SUM(F153:G153)</f>
        <v>11133.5</v>
      </c>
      <c r="I153" s="20">
        <v>11133.5</v>
      </c>
      <c r="J153" s="20"/>
      <c r="K153" s="20">
        <f>SUM(I153:J153)</f>
        <v>11133.5</v>
      </c>
      <c r="L153" s="20"/>
      <c r="M153" s="20">
        <f>SUM(K153:L153)</f>
        <v>11133.5</v>
      </c>
      <c r="N153" s="20">
        <v>11133.5</v>
      </c>
      <c r="O153" s="20"/>
      <c r="P153" s="20">
        <f>SUM(N153:O153)</f>
        <v>11133.5</v>
      </c>
      <c r="Q153" s="20"/>
      <c r="R153" s="20">
        <f>SUM(P153:Q153)</f>
        <v>11133.5</v>
      </c>
      <c r="S153" s="125"/>
    </row>
    <row r="154" spans="1:19" ht="15.75" outlineLevel="5" collapsed="1" x14ac:dyDescent="0.2">
      <c r="A154" s="72" t="s">
        <v>366</v>
      </c>
      <c r="B154" s="72"/>
      <c r="C154" s="25" t="s">
        <v>367</v>
      </c>
      <c r="D154" s="19">
        <f>D155</f>
        <v>43536.5</v>
      </c>
      <c r="E154" s="19">
        <f t="shared" ref="E154:M154" si="270">E155</f>
        <v>0</v>
      </c>
      <c r="F154" s="19">
        <f t="shared" si="270"/>
        <v>43536.5</v>
      </c>
      <c r="G154" s="6">
        <f t="shared" si="270"/>
        <v>2271</v>
      </c>
      <c r="H154" s="19">
        <f t="shared" si="270"/>
        <v>45807.5</v>
      </c>
      <c r="I154" s="19">
        <f>I155</f>
        <v>43536.5</v>
      </c>
      <c r="J154" s="19">
        <f t="shared" ref="J154" si="271">J155</f>
        <v>0</v>
      </c>
      <c r="K154" s="19">
        <f t="shared" ref="K154" si="272">K155</f>
        <v>43536.5</v>
      </c>
      <c r="L154" s="19">
        <f t="shared" si="270"/>
        <v>0</v>
      </c>
      <c r="M154" s="19">
        <f t="shared" si="270"/>
        <v>43536.5</v>
      </c>
      <c r="N154" s="19">
        <f>N155</f>
        <v>43536.5</v>
      </c>
      <c r="O154" s="19">
        <f t="shared" ref="O154" si="273">O155</f>
        <v>0</v>
      </c>
      <c r="P154" s="19">
        <f t="shared" ref="P154:R154" si="274">P155</f>
        <v>43536.5</v>
      </c>
      <c r="Q154" s="19">
        <f t="shared" si="274"/>
        <v>0</v>
      </c>
      <c r="R154" s="19">
        <f t="shared" si="274"/>
        <v>43536.5</v>
      </c>
      <c r="S154" s="125"/>
    </row>
    <row r="155" spans="1:19" ht="31.5" outlineLevel="7" x14ac:dyDescent="0.2">
      <c r="A155" s="73" t="s">
        <v>366</v>
      </c>
      <c r="B155" s="73" t="s">
        <v>70</v>
      </c>
      <c r="C155" s="26" t="s">
        <v>71</v>
      </c>
      <c r="D155" s="20">
        <v>43536.5</v>
      </c>
      <c r="E155" s="20"/>
      <c r="F155" s="20">
        <f>SUM(D155:E155)</f>
        <v>43536.5</v>
      </c>
      <c r="G155" s="7">
        <f>1563+275+200+148+85</f>
        <v>2271</v>
      </c>
      <c r="H155" s="20">
        <f>SUM(F155:G155)</f>
        <v>45807.5</v>
      </c>
      <c r="I155" s="20">
        <v>43536.5</v>
      </c>
      <c r="J155" s="20"/>
      <c r="K155" s="20">
        <f>SUM(I155:J155)</f>
        <v>43536.5</v>
      </c>
      <c r="L155" s="20"/>
      <c r="M155" s="20">
        <f>SUM(K155:L155)</f>
        <v>43536.5</v>
      </c>
      <c r="N155" s="20">
        <v>43536.5</v>
      </c>
      <c r="O155" s="20"/>
      <c r="P155" s="20">
        <f>SUM(N155:O155)</f>
        <v>43536.5</v>
      </c>
      <c r="Q155" s="20"/>
      <c r="R155" s="20">
        <f>SUM(P155:Q155)</f>
        <v>43536.5</v>
      </c>
      <c r="S155" s="125"/>
    </row>
    <row r="156" spans="1:19" ht="15.75" outlineLevel="5" x14ac:dyDescent="0.2">
      <c r="A156" s="72" t="s">
        <v>368</v>
      </c>
      <c r="B156" s="72"/>
      <c r="C156" s="25" t="s">
        <v>369</v>
      </c>
      <c r="D156" s="19">
        <f>D157</f>
        <v>26037.5</v>
      </c>
      <c r="E156" s="19">
        <f t="shared" ref="E156:M156" si="275">E157</f>
        <v>0</v>
      </c>
      <c r="F156" s="19">
        <f t="shared" si="275"/>
        <v>26037.5</v>
      </c>
      <c r="G156" s="6">
        <f t="shared" si="275"/>
        <v>20</v>
      </c>
      <c r="H156" s="19">
        <f t="shared" si="275"/>
        <v>26057.5</v>
      </c>
      <c r="I156" s="19">
        <f>I157</f>
        <v>26037.5</v>
      </c>
      <c r="J156" s="19">
        <f t="shared" ref="J156" si="276">J157</f>
        <v>0</v>
      </c>
      <c r="K156" s="19">
        <f t="shared" ref="K156" si="277">K157</f>
        <v>26037.5</v>
      </c>
      <c r="L156" s="19">
        <f t="shared" si="275"/>
        <v>0</v>
      </c>
      <c r="M156" s="19">
        <f t="shared" si="275"/>
        <v>26037.5</v>
      </c>
      <c r="N156" s="19">
        <f>N157</f>
        <v>26037.5</v>
      </c>
      <c r="O156" s="19">
        <f t="shared" ref="O156" si="278">O157</f>
        <v>0</v>
      </c>
      <c r="P156" s="19">
        <f t="shared" ref="P156:R156" si="279">P157</f>
        <v>26037.5</v>
      </c>
      <c r="Q156" s="19">
        <f t="shared" si="279"/>
        <v>0</v>
      </c>
      <c r="R156" s="19">
        <f t="shared" si="279"/>
        <v>26037.5</v>
      </c>
      <c r="S156" s="125"/>
    </row>
    <row r="157" spans="1:19" ht="31.5" outlineLevel="7" x14ac:dyDescent="0.2">
      <c r="A157" s="73" t="s">
        <v>368</v>
      </c>
      <c r="B157" s="73" t="s">
        <v>70</v>
      </c>
      <c r="C157" s="26" t="s">
        <v>71</v>
      </c>
      <c r="D157" s="20">
        <v>26037.5</v>
      </c>
      <c r="E157" s="20"/>
      <c r="F157" s="20">
        <f>SUM(D157:E157)</f>
        <v>26037.5</v>
      </c>
      <c r="G157" s="7">
        <f>20</f>
        <v>20</v>
      </c>
      <c r="H157" s="20">
        <f>SUM(F157:G157)</f>
        <v>26057.5</v>
      </c>
      <c r="I157" s="20">
        <v>26037.5</v>
      </c>
      <c r="J157" s="20"/>
      <c r="K157" s="20">
        <f>SUM(I157:J157)</f>
        <v>26037.5</v>
      </c>
      <c r="L157" s="20"/>
      <c r="M157" s="20">
        <f>SUM(K157:L157)</f>
        <v>26037.5</v>
      </c>
      <c r="N157" s="20">
        <v>26037.5</v>
      </c>
      <c r="O157" s="20"/>
      <c r="P157" s="20">
        <f>SUM(N157:O157)</f>
        <v>26037.5</v>
      </c>
      <c r="Q157" s="20"/>
      <c r="R157" s="20">
        <f>SUM(P157:Q157)</f>
        <v>26037.5</v>
      </c>
      <c r="S157" s="125"/>
    </row>
    <row r="158" spans="1:19" ht="31.5" outlineLevel="5" x14ac:dyDescent="0.2">
      <c r="A158" s="72" t="s">
        <v>370</v>
      </c>
      <c r="B158" s="72"/>
      <c r="C158" s="25" t="s">
        <v>371</v>
      </c>
      <c r="D158" s="19">
        <f>D159</f>
        <v>39651.199999999997</v>
      </c>
      <c r="E158" s="19">
        <f t="shared" ref="E158:M158" si="280">E159</f>
        <v>0</v>
      </c>
      <c r="F158" s="19">
        <f t="shared" si="280"/>
        <v>39651.199999999997</v>
      </c>
      <c r="G158" s="6">
        <f t="shared" si="280"/>
        <v>266.94</v>
      </c>
      <c r="H158" s="19">
        <f t="shared" si="280"/>
        <v>39918.14</v>
      </c>
      <c r="I158" s="19">
        <f>I159</f>
        <v>39651.199999999997</v>
      </c>
      <c r="J158" s="19">
        <f t="shared" ref="J158" si="281">J159</f>
        <v>0</v>
      </c>
      <c r="K158" s="19">
        <f t="shared" ref="K158" si="282">K159</f>
        <v>39651.199999999997</v>
      </c>
      <c r="L158" s="19">
        <f t="shared" si="280"/>
        <v>0</v>
      </c>
      <c r="M158" s="19">
        <f t="shared" si="280"/>
        <v>39651.199999999997</v>
      </c>
      <c r="N158" s="19">
        <f>N159</f>
        <v>39651.199999999997</v>
      </c>
      <c r="O158" s="19">
        <f t="shared" ref="O158" si="283">O159</f>
        <v>0</v>
      </c>
      <c r="P158" s="19">
        <f t="shared" ref="P158:R158" si="284">P159</f>
        <v>39651.199999999997</v>
      </c>
      <c r="Q158" s="19">
        <f t="shared" si="284"/>
        <v>0</v>
      </c>
      <c r="R158" s="19">
        <f t="shared" si="284"/>
        <v>39651.199999999997</v>
      </c>
      <c r="S158" s="125"/>
    </row>
    <row r="159" spans="1:19" ht="31.5" outlineLevel="7" x14ac:dyDescent="0.2">
      <c r="A159" s="73" t="s">
        <v>370</v>
      </c>
      <c r="B159" s="73" t="s">
        <v>70</v>
      </c>
      <c r="C159" s="26" t="s">
        <v>71</v>
      </c>
      <c r="D159" s="20">
        <v>39651.199999999997</v>
      </c>
      <c r="E159" s="20"/>
      <c r="F159" s="20">
        <f>SUM(D159:E159)</f>
        <v>39651.199999999997</v>
      </c>
      <c r="G159" s="7">
        <f>266.94</f>
        <v>266.94</v>
      </c>
      <c r="H159" s="20">
        <f>SUM(F159:G159)</f>
        <v>39918.14</v>
      </c>
      <c r="I159" s="20">
        <v>39651.199999999997</v>
      </c>
      <c r="J159" s="20"/>
      <c r="K159" s="20">
        <f>SUM(I159:J159)</f>
        <v>39651.199999999997</v>
      </c>
      <c r="L159" s="20"/>
      <c r="M159" s="20">
        <f>SUM(K159:L159)</f>
        <v>39651.199999999997</v>
      </c>
      <c r="N159" s="20">
        <v>39651.199999999997</v>
      </c>
      <c r="O159" s="20"/>
      <c r="P159" s="20">
        <f>SUM(N159:O159)</f>
        <v>39651.199999999997</v>
      </c>
      <c r="Q159" s="20"/>
      <c r="R159" s="20">
        <f>SUM(P159:Q159)</f>
        <v>39651.199999999997</v>
      </c>
      <c r="S159" s="125"/>
    </row>
    <row r="160" spans="1:19" ht="15.75" outlineLevel="5" x14ac:dyDescent="0.2">
      <c r="A160" s="72" t="s">
        <v>381</v>
      </c>
      <c r="B160" s="72"/>
      <c r="C160" s="25" t="s">
        <v>382</v>
      </c>
      <c r="D160" s="19">
        <f>D161</f>
        <v>9900.7999999999993</v>
      </c>
      <c r="E160" s="19">
        <f t="shared" ref="E160:M160" si="285">E161</f>
        <v>0</v>
      </c>
      <c r="F160" s="19">
        <f t="shared" si="285"/>
        <v>9900.7999999999993</v>
      </c>
      <c r="G160" s="19">
        <f t="shared" si="285"/>
        <v>-531.81101000000001</v>
      </c>
      <c r="H160" s="19">
        <f t="shared" si="285"/>
        <v>9368.9889899999998</v>
      </c>
      <c r="I160" s="19">
        <f>I161</f>
        <v>9900.7999999999993</v>
      </c>
      <c r="J160" s="19">
        <f t="shared" ref="J160" si="286">J161</f>
        <v>0</v>
      </c>
      <c r="K160" s="19">
        <f t="shared" ref="K160" si="287">K161</f>
        <v>9900.7999999999993</v>
      </c>
      <c r="L160" s="19">
        <f t="shared" si="285"/>
        <v>0</v>
      </c>
      <c r="M160" s="19">
        <f t="shared" si="285"/>
        <v>9900.7999999999993</v>
      </c>
      <c r="N160" s="19">
        <f>N161</f>
        <v>9900.7999999999993</v>
      </c>
      <c r="O160" s="19">
        <f t="shared" ref="O160" si="288">O161</f>
        <v>0</v>
      </c>
      <c r="P160" s="19">
        <f t="shared" ref="P160:R160" si="289">P161</f>
        <v>9900.7999999999993</v>
      </c>
      <c r="Q160" s="19">
        <f t="shared" si="289"/>
        <v>0</v>
      </c>
      <c r="R160" s="19">
        <f t="shared" si="289"/>
        <v>9900.7999999999993</v>
      </c>
      <c r="S160" s="125"/>
    </row>
    <row r="161" spans="1:19" ht="31.5" outlineLevel="7" x14ac:dyDescent="0.2">
      <c r="A161" s="73" t="s">
        <v>381</v>
      </c>
      <c r="B161" s="73" t="s">
        <v>70</v>
      </c>
      <c r="C161" s="26" t="s">
        <v>71</v>
      </c>
      <c r="D161" s="20">
        <v>9900.7999999999993</v>
      </c>
      <c r="E161" s="20"/>
      <c r="F161" s="20">
        <f>SUM(D161:E161)</f>
        <v>9900.7999999999993</v>
      </c>
      <c r="G161" s="20">
        <v>-531.81101000000001</v>
      </c>
      <c r="H161" s="20">
        <f>SUM(F161:G161)</f>
        <v>9368.9889899999998</v>
      </c>
      <c r="I161" s="20">
        <v>9900.7999999999993</v>
      </c>
      <c r="J161" s="20"/>
      <c r="K161" s="20">
        <f>SUM(I161:J161)</f>
        <v>9900.7999999999993</v>
      </c>
      <c r="L161" s="20"/>
      <c r="M161" s="20">
        <f>SUM(K161:L161)</f>
        <v>9900.7999999999993</v>
      </c>
      <c r="N161" s="20">
        <v>9900.7999999999993</v>
      </c>
      <c r="O161" s="20"/>
      <c r="P161" s="20">
        <f>SUM(N161:O161)</f>
        <v>9900.7999999999993</v>
      </c>
      <c r="Q161" s="20"/>
      <c r="R161" s="20">
        <f>SUM(P161:Q161)</f>
        <v>9900.7999999999993</v>
      </c>
      <c r="S161" s="125"/>
    </row>
    <row r="162" spans="1:19" ht="33" hidden="1" customHeight="1" outlineLevel="5" x14ac:dyDescent="0.2">
      <c r="A162" s="72" t="s">
        <v>372</v>
      </c>
      <c r="B162" s="72"/>
      <c r="C162" s="25" t="s">
        <v>373</v>
      </c>
      <c r="D162" s="19">
        <f>D163</f>
        <v>50</v>
      </c>
      <c r="E162" s="19">
        <f t="shared" ref="E162:M162" si="290">E163</f>
        <v>0</v>
      </c>
      <c r="F162" s="19">
        <f t="shared" si="290"/>
        <v>50</v>
      </c>
      <c r="G162" s="19">
        <f t="shared" si="290"/>
        <v>0</v>
      </c>
      <c r="H162" s="19">
        <f t="shared" si="290"/>
        <v>50</v>
      </c>
      <c r="I162" s="19">
        <f>I163</f>
        <v>50</v>
      </c>
      <c r="J162" s="19">
        <f t="shared" ref="J162" si="291">J163</f>
        <v>0</v>
      </c>
      <c r="K162" s="19">
        <f t="shared" ref="K162" si="292">K163</f>
        <v>50</v>
      </c>
      <c r="L162" s="19">
        <f t="shared" si="290"/>
        <v>0</v>
      </c>
      <c r="M162" s="19">
        <f t="shared" si="290"/>
        <v>50</v>
      </c>
      <c r="N162" s="19">
        <f>N163</f>
        <v>50</v>
      </c>
      <c r="O162" s="19">
        <f t="shared" ref="O162" si="293">O163</f>
        <v>0</v>
      </c>
      <c r="P162" s="19">
        <f t="shared" ref="P162:R162" si="294">P163</f>
        <v>50</v>
      </c>
      <c r="Q162" s="19">
        <f t="shared" si="294"/>
        <v>0</v>
      </c>
      <c r="R162" s="19">
        <f t="shared" si="294"/>
        <v>50</v>
      </c>
      <c r="S162" s="125"/>
    </row>
    <row r="163" spans="1:19" ht="31.5" hidden="1" outlineLevel="7" x14ac:dyDescent="0.2">
      <c r="A163" s="73" t="s">
        <v>372</v>
      </c>
      <c r="B163" s="73" t="s">
        <v>70</v>
      </c>
      <c r="C163" s="26" t="s">
        <v>71</v>
      </c>
      <c r="D163" s="20">
        <v>50</v>
      </c>
      <c r="E163" s="20"/>
      <c r="F163" s="20">
        <f>SUM(D163:E163)</f>
        <v>50</v>
      </c>
      <c r="G163" s="20"/>
      <c r="H163" s="20">
        <f>SUM(F163:G163)</f>
        <v>50</v>
      </c>
      <c r="I163" s="20">
        <v>50</v>
      </c>
      <c r="J163" s="20"/>
      <c r="K163" s="20">
        <f>SUM(I163:J163)</f>
        <v>50</v>
      </c>
      <c r="L163" s="20"/>
      <c r="M163" s="20">
        <f>SUM(K163:L163)</f>
        <v>50</v>
      </c>
      <c r="N163" s="20">
        <v>50</v>
      </c>
      <c r="O163" s="20"/>
      <c r="P163" s="20">
        <f>SUM(N163:O163)</f>
        <v>50</v>
      </c>
      <c r="Q163" s="20"/>
      <c r="R163" s="20">
        <f>SUM(P163:Q163)</f>
        <v>50</v>
      </c>
      <c r="S163" s="125"/>
    </row>
    <row r="164" spans="1:19" ht="47.25" outlineLevel="5" collapsed="1" x14ac:dyDescent="0.2">
      <c r="A164" s="72" t="s">
        <v>374</v>
      </c>
      <c r="B164" s="72"/>
      <c r="C164" s="25" t="s">
        <v>375</v>
      </c>
      <c r="D164" s="19">
        <f>D165</f>
        <v>550</v>
      </c>
      <c r="E164" s="19">
        <f t="shared" ref="E164:M164" si="295">E165</f>
        <v>0</v>
      </c>
      <c r="F164" s="19">
        <f t="shared" si="295"/>
        <v>550</v>
      </c>
      <c r="G164" s="19">
        <f t="shared" si="295"/>
        <v>-165</v>
      </c>
      <c r="H164" s="19">
        <f t="shared" si="295"/>
        <v>385</v>
      </c>
      <c r="I164" s="19">
        <f>I165</f>
        <v>550</v>
      </c>
      <c r="J164" s="19">
        <f t="shared" ref="J164" si="296">J165</f>
        <v>0</v>
      </c>
      <c r="K164" s="19">
        <f t="shared" ref="K164" si="297">K165</f>
        <v>550</v>
      </c>
      <c r="L164" s="19">
        <f t="shared" si="295"/>
        <v>0</v>
      </c>
      <c r="M164" s="19">
        <f t="shared" si="295"/>
        <v>550</v>
      </c>
      <c r="N164" s="19">
        <f>N165</f>
        <v>550</v>
      </c>
      <c r="O164" s="19">
        <f t="shared" ref="O164" si="298">O165</f>
        <v>0</v>
      </c>
      <c r="P164" s="19">
        <f t="shared" ref="P164:R164" si="299">P165</f>
        <v>550</v>
      </c>
      <c r="Q164" s="19">
        <f t="shared" si="299"/>
        <v>0</v>
      </c>
      <c r="R164" s="19">
        <f t="shared" si="299"/>
        <v>550</v>
      </c>
      <c r="S164" s="125"/>
    </row>
    <row r="165" spans="1:19" ht="31.5" outlineLevel="7" x14ac:dyDescent="0.2">
      <c r="A165" s="73" t="s">
        <v>374</v>
      </c>
      <c r="B165" s="73" t="s">
        <v>70</v>
      </c>
      <c r="C165" s="26" t="s">
        <v>71</v>
      </c>
      <c r="D165" s="20">
        <v>550</v>
      </c>
      <c r="E165" s="20"/>
      <c r="F165" s="20">
        <f>SUM(D165:E165)</f>
        <v>550</v>
      </c>
      <c r="G165" s="20">
        <v>-165</v>
      </c>
      <c r="H165" s="20">
        <f>SUM(F165:G165)</f>
        <v>385</v>
      </c>
      <c r="I165" s="20">
        <v>550</v>
      </c>
      <c r="J165" s="20"/>
      <c r="K165" s="20">
        <f>SUM(I165:J165)</f>
        <v>550</v>
      </c>
      <c r="L165" s="20"/>
      <c r="M165" s="20">
        <f>SUM(K165:L165)</f>
        <v>550</v>
      </c>
      <c r="N165" s="20">
        <v>550</v>
      </c>
      <c r="O165" s="20"/>
      <c r="P165" s="20">
        <f>SUM(N165:O165)</f>
        <v>550</v>
      </c>
      <c r="Q165" s="20"/>
      <c r="R165" s="20">
        <f>SUM(P165:Q165)</f>
        <v>550</v>
      </c>
      <c r="S165" s="125"/>
    </row>
    <row r="166" spans="1:19" ht="31.5" outlineLevel="7" x14ac:dyDescent="0.2">
      <c r="A166" s="72" t="s">
        <v>760</v>
      </c>
      <c r="B166" s="72"/>
      <c r="C166" s="25" t="s">
        <v>761</v>
      </c>
      <c r="D166" s="20"/>
      <c r="E166" s="20"/>
      <c r="F166" s="20"/>
      <c r="G166" s="6">
        <f t="shared" ref="G166:Q166" si="300">G167</f>
        <v>165</v>
      </c>
      <c r="H166" s="6">
        <f t="shared" si="300"/>
        <v>165</v>
      </c>
      <c r="I166" s="6">
        <f t="shared" si="300"/>
        <v>0</v>
      </c>
      <c r="J166" s="6">
        <f t="shared" si="300"/>
        <v>0</v>
      </c>
      <c r="K166" s="6">
        <f t="shared" si="300"/>
        <v>0</v>
      </c>
      <c r="L166" s="6">
        <f t="shared" si="300"/>
        <v>0</v>
      </c>
      <c r="M166" s="6"/>
      <c r="N166" s="6">
        <f t="shared" si="300"/>
        <v>0</v>
      </c>
      <c r="O166" s="6">
        <f t="shared" si="300"/>
        <v>0</v>
      </c>
      <c r="P166" s="6">
        <f t="shared" si="300"/>
        <v>0</v>
      </c>
      <c r="Q166" s="6">
        <f t="shared" si="300"/>
        <v>0</v>
      </c>
      <c r="R166" s="6"/>
      <c r="S166" s="125"/>
    </row>
    <row r="167" spans="1:19" ht="31.5" outlineLevel="7" x14ac:dyDescent="0.2">
      <c r="A167" s="73" t="s">
        <v>760</v>
      </c>
      <c r="B167" s="73" t="s">
        <v>70</v>
      </c>
      <c r="C167" s="26" t="s">
        <v>71</v>
      </c>
      <c r="D167" s="20"/>
      <c r="E167" s="20"/>
      <c r="F167" s="20"/>
      <c r="G167" s="7">
        <v>165</v>
      </c>
      <c r="H167" s="20">
        <f>SUM(F167:G167)</f>
        <v>165</v>
      </c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125"/>
    </row>
    <row r="168" spans="1:19" ht="31.5" outlineLevel="7" x14ac:dyDescent="0.2">
      <c r="A168" s="72" t="s">
        <v>760</v>
      </c>
      <c r="B168" s="72"/>
      <c r="C168" s="25" t="s">
        <v>762</v>
      </c>
      <c r="D168" s="20"/>
      <c r="E168" s="20"/>
      <c r="F168" s="20"/>
      <c r="G168" s="6">
        <f t="shared" ref="G168:Q170" si="301">G169</f>
        <v>364.375</v>
      </c>
      <c r="H168" s="6">
        <f t="shared" si="301"/>
        <v>364.375</v>
      </c>
      <c r="I168" s="6">
        <f t="shared" si="301"/>
        <v>0</v>
      </c>
      <c r="J168" s="6">
        <f t="shared" si="301"/>
        <v>0</v>
      </c>
      <c r="K168" s="6">
        <f t="shared" si="301"/>
        <v>0</v>
      </c>
      <c r="L168" s="6">
        <f t="shared" si="301"/>
        <v>0</v>
      </c>
      <c r="M168" s="6"/>
      <c r="N168" s="6">
        <f t="shared" si="301"/>
        <v>0</v>
      </c>
      <c r="O168" s="6">
        <f t="shared" si="301"/>
        <v>0</v>
      </c>
      <c r="P168" s="6">
        <f t="shared" si="301"/>
        <v>0</v>
      </c>
      <c r="Q168" s="6">
        <f t="shared" si="301"/>
        <v>0</v>
      </c>
      <c r="R168" s="6"/>
      <c r="S168" s="125"/>
    </row>
    <row r="169" spans="1:19" ht="31.5" outlineLevel="7" x14ac:dyDescent="0.2">
      <c r="A169" s="73" t="s">
        <v>760</v>
      </c>
      <c r="B169" s="73" t="s">
        <v>70</v>
      </c>
      <c r="C169" s="26" t="s">
        <v>71</v>
      </c>
      <c r="D169" s="20"/>
      <c r="E169" s="20"/>
      <c r="F169" s="20"/>
      <c r="G169" s="7">
        <v>364.375</v>
      </c>
      <c r="H169" s="20">
        <f>SUM(F169:G169)</f>
        <v>364.375</v>
      </c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125"/>
    </row>
    <row r="170" spans="1:19" ht="31.5" outlineLevel="7" x14ac:dyDescent="0.2">
      <c r="A170" s="72" t="s">
        <v>760</v>
      </c>
      <c r="B170" s="72"/>
      <c r="C170" s="25" t="s">
        <v>763</v>
      </c>
      <c r="D170" s="20"/>
      <c r="E170" s="20"/>
      <c r="F170" s="20"/>
      <c r="G170" s="6">
        <f t="shared" si="301"/>
        <v>1093.125</v>
      </c>
      <c r="H170" s="6">
        <f t="shared" si="301"/>
        <v>1093.125</v>
      </c>
      <c r="I170" s="6">
        <f t="shared" si="301"/>
        <v>0</v>
      </c>
      <c r="J170" s="6">
        <f t="shared" si="301"/>
        <v>0</v>
      </c>
      <c r="K170" s="6">
        <f t="shared" si="301"/>
        <v>0</v>
      </c>
      <c r="L170" s="6">
        <f t="shared" si="301"/>
        <v>0</v>
      </c>
      <c r="M170" s="6"/>
      <c r="N170" s="6">
        <f t="shared" si="301"/>
        <v>0</v>
      </c>
      <c r="O170" s="6">
        <f t="shared" si="301"/>
        <v>0</v>
      </c>
      <c r="P170" s="6">
        <f t="shared" si="301"/>
        <v>0</v>
      </c>
      <c r="Q170" s="6">
        <f t="shared" si="301"/>
        <v>0</v>
      </c>
      <c r="R170" s="6"/>
      <c r="S170" s="125"/>
    </row>
    <row r="171" spans="1:19" ht="31.5" outlineLevel="7" x14ac:dyDescent="0.2">
      <c r="A171" s="73" t="s">
        <v>760</v>
      </c>
      <c r="B171" s="73" t="s">
        <v>70</v>
      </c>
      <c r="C171" s="26" t="s">
        <v>71</v>
      </c>
      <c r="D171" s="20"/>
      <c r="E171" s="20"/>
      <c r="F171" s="20"/>
      <c r="G171" s="7">
        <v>1093.125</v>
      </c>
      <c r="H171" s="20">
        <f>SUM(F171:G171)</f>
        <v>1093.125</v>
      </c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125"/>
    </row>
    <row r="172" spans="1:19" ht="47.25" outlineLevel="2" x14ac:dyDescent="0.2">
      <c r="A172" s="72" t="s">
        <v>54</v>
      </c>
      <c r="B172" s="72"/>
      <c r="C172" s="25" t="s">
        <v>55</v>
      </c>
      <c r="D172" s="19">
        <f t="shared" ref="D172:R172" si="302">D173+D203+D219+D230</f>
        <v>50402.299999999988</v>
      </c>
      <c r="E172" s="19">
        <f t="shared" si="302"/>
        <v>0</v>
      </c>
      <c r="F172" s="19">
        <f t="shared" si="302"/>
        <v>50402.299999999988</v>
      </c>
      <c r="G172" s="19">
        <f t="shared" si="302"/>
        <v>14282.08944</v>
      </c>
      <c r="H172" s="19">
        <f t="shared" si="302"/>
        <v>64684.389439999999</v>
      </c>
      <c r="I172" s="19">
        <f t="shared" si="302"/>
        <v>50391.1</v>
      </c>
      <c r="J172" s="19">
        <f t="shared" si="302"/>
        <v>0</v>
      </c>
      <c r="K172" s="19">
        <f t="shared" si="302"/>
        <v>50391.1</v>
      </c>
      <c r="L172" s="19">
        <f t="shared" si="302"/>
        <v>2.4</v>
      </c>
      <c r="M172" s="19">
        <f t="shared" si="302"/>
        <v>50393.5</v>
      </c>
      <c r="N172" s="19">
        <f t="shared" si="302"/>
        <v>51157</v>
      </c>
      <c r="O172" s="19">
        <f t="shared" si="302"/>
        <v>0</v>
      </c>
      <c r="P172" s="19">
        <f t="shared" si="302"/>
        <v>51157</v>
      </c>
      <c r="Q172" s="19">
        <f t="shared" si="302"/>
        <v>2.4</v>
      </c>
      <c r="R172" s="19">
        <f t="shared" si="302"/>
        <v>51159.4</v>
      </c>
      <c r="S172" s="125"/>
    </row>
    <row r="173" spans="1:19" ht="31.5" outlineLevel="3" x14ac:dyDescent="0.2">
      <c r="A173" s="72" t="s">
        <v>56</v>
      </c>
      <c r="B173" s="72"/>
      <c r="C173" s="25" t="s">
        <v>57</v>
      </c>
      <c r="D173" s="19">
        <f>D174+D190+D194+D200</f>
        <v>5418.1</v>
      </c>
      <c r="E173" s="19">
        <f>E174+E190+E194+E200</f>
        <v>0</v>
      </c>
      <c r="F173" s="19">
        <f>F174+F190+F194+F200</f>
        <v>5418.1</v>
      </c>
      <c r="G173" s="19">
        <f>G174+G190+G194+G200+G197</f>
        <v>2223.5138400000001</v>
      </c>
      <c r="H173" s="19">
        <f t="shared" ref="H173:R173" si="303">H174+H190+H194+H200+H197</f>
        <v>7641.61384</v>
      </c>
      <c r="I173" s="19">
        <f t="shared" si="303"/>
        <v>5400.2</v>
      </c>
      <c r="J173" s="19">
        <f t="shared" si="303"/>
        <v>0</v>
      </c>
      <c r="K173" s="19">
        <f t="shared" si="303"/>
        <v>5400.2</v>
      </c>
      <c r="L173" s="19">
        <f t="shared" si="303"/>
        <v>2.4</v>
      </c>
      <c r="M173" s="19">
        <f t="shared" si="303"/>
        <v>5402.6</v>
      </c>
      <c r="N173" s="19">
        <f t="shared" si="303"/>
        <v>5400.2</v>
      </c>
      <c r="O173" s="19">
        <f t="shared" si="303"/>
        <v>0</v>
      </c>
      <c r="P173" s="19">
        <f t="shared" si="303"/>
        <v>5400.2</v>
      </c>
      <c r="Q173" s="19">
        <f t="shared" si="303"/>
        <v>2.4</v>
      </c>
      <c r="R173" s="19">
        <f t="shared" si="303"/>
        <v>5402.6</v>
      </c>
      <c r="S173" s="125"/>
    </row>
    <row r="174" spans="1:19" ht="31.5" outlineLevel="4" x14ac:dyDescent="0.2">
      <c r="A174" s="72" t="s">
        <v>118</v>
      </c>
      <c r="B174" s="72"/>
      <c r="C174" s="25" t="s">
        <v>119</v>
      </c>
      <c r="D174" s="19">
        <f>D175+D177+D180+D182+D184+D186+D188</f>
        <v>4884.8</v>
      </c>
      <c r="E174" s="19">
        <f t="shared" ref="E174:F174" si="304">E175+E177+E180+E182+E184+E186+E188</f>
        <v>0</v>
      </c>
      <c r="F174" s="19">
        <f t="shared" si="304"/>
        <v>4884.8</v>
      </c>
      <c r="G174" s="19">
        <f t="shared" ref="G174:H174" si="305">G175+G177+G180+G182+G184+G186+G188</f>
        <v>1384.1638399999999</v>
      </c>
      <c r="H174" s="19">
        <f t="shared" si="305"/>
        <v>6268.9638399999994</v>
      </c>
      <c r="I174" s="19">
        <f>I175+I177+I180+I182+I184+I186+I188</f>
        <v>4889.3999999999996</v>
      </c>
      <c r="J174" s="19">
        <f t="shared" ref="J174" si="306">J175+J177+J180+J182+J184+J186+J188</f>
        <v>0</v>
      </c>
      <c r="K174" s="19">
        <f t="shared" ref="K174:M174" si="307">K175+K177+K180+K182+K184+K186+K188</f>
        <v>4889.3999999999996</v>
      </c>
      <c r="L174" s="19">
        <f t="shared" si="307"/>
        <v>2.4</v>
      </c>
      <c r="M174" s="19">
        <f t="shared" si="307"/>
        <v>4891.8</v>
      </c>
      <c r="N174" s="19">
        <f>N175+N177+N180+N182+N184+N186+N188</f>
        <v>4889.3999999999996</v>
      </c>
      <c r="O174" s="19">
        <f t="shared" ref="O174" si="308">O175+O177+O180+O182+O184+O186+O188</f>
        <v>0</v>
      </c>
      <c r="P174" s="19">
        <f t="shared" ref="P174:R174" si="309">P175+P177+P180+P182+P184+P186+P188</f>
        <v>4889.3999999999996</v>
      </c>
      <c r="Q174" s="19">
        <f t="shared" si="309"/>
        <v>2.4</v>
      </c>
      <c r="R174" s="19">
        <f t="shared" si="309"/>
        <v>4891.8</v>
      </c>
      <c r="S174" s="125"/>
    </row>
    <row r="175" spans="1:19" ht="31.5" outlineLevel="5" x14ac:dyDescent="0.2">
      <c r="A175" s="72" t="s">
        <v>120</v>
      </c>
      <c r="B175" s="72"/>
      <c r="C175" s="25" t="s">
        <v>121</v>
      </c>
      <c r="D175" s="19">
        <f>D176</f>
        <v>1703.2</v>
      </c>
      <c r="E175" s="19">
        <f t="shared" ref="E175:M175" si="310">E176</f>
        <v>0</v>
      </c>
      <c r="F175" s="19">
        <f t="shared" si="310"/>
        <v>1703.2</v>
      </c>
      <c r="G175" s="19">
        <f t="shared" si="310"/>
        <v>1528.1638399999999</v>
      </c>
      <c r="H175" s="19">
        <f t="shared" si="310"/>
        <v>3231.36384</v>
      </c>
      <c r="I175" s="19">
        <f t="shared" ref="I175:N175" si="311">I176</f>
        <v>1703.2</v>
      </c>
      <c r="J175" s="19">
        <f t="shared" ref="J175" si="312">J176</f>
        <v>0</v>
      </c>
      <c r="K175" s="19">
        <f t="shared" ref="K175" si="313">K176</f>
        <v>1703.2</v>
      </c>
      <c r="L175" s="19">
        <f t="shared" si="310"/>
        <v>0</v>
      </c>
      <c r="M175" s="19">
        <f t="shared" si="310"/>
        <v>1703.2</v>
      </c>
      <c r="N175" s="19">
        <f t="shared" si="311"/>
        <v>1703.2</v>
      </c>
      <c r="O175" s="19">
        <f t="shared" ref="O175" si="314">O176</f>
        <v>0</v>
      </c>
      <c r="P175" s="19">
        <f t="shared" ref="P175:R175" si="315">P176</f>
        <v>1703.2</v>
      </c>
      <c r="Q175" s="19">
        <f t="shared" si="315"/>
        <v>0</v>
      </c>
      <c r="R175" s="19">
        <f t="shared" si="315"/>
        <v>1703.2</v>
      </c>
      <c r="S175" s="125"/>
    </row>
    <row r="176" spans="1:19" ht="31.5" outlineLevel="7" x14ac:dyDescent="0.2">
      <c r="A176" s="73" t="s">
        <v>120</v>
      </c>
      <c r="B176" s="73" t="s">
        <v>7</v>
      </c>
      <c r="C176" s="26" t="s">
        <v>8</v>
      </c>
      <c r="D176" s="20">
        <v>1703.2</v>
      </c>
      <c r="E176" s="20"/>
      <c r="F176" s="20">
        <f>SUM(D176:E176)</f>
        <v>1703.2</v>
      </c>
      <c r="G176" s="7">
        <f>168.16384+1360</f>
        <v>1528.1638399999999</v>
      </c>
      <c r="H176" s="20">
        <f>SUM(F176:G176)</f>
        <v>3231.36384</v>
      </c>
      <c r="I176" s="20">
        <v>1703.2</v>
      </c>
      <c r="J176" s="20"/>
      <c r="K176" s="20">
        <f>SUM(I176:J176)</f>
        <v>1703.2</v>
      </c>
      <c r="L176" s="20"/>
      <c r="M176" s="20">
        <f>SUM(K176:L176)</f>
        <v>1703.2</v>
      </c>
      <c r="N176" s="20">
        <v>1703.2</v>
      </c>
      <c r="O176" s="20"/>
      <c r="P176" s="20">
        <f>SUM(N176:O176)</f>
        <v>1703.2</v>
      </c>
      <c r="Q176" s="20"/>
      <c r="R176" s="20">
        <f>SUM(P176:Q176)</f>
        <v>1703.2</v>
      </c>
      <c r="S176" s="125"/>
    </row>
    <row r="177" spans="1:19" ht="15.75" outlineLevel="5" x14ac:dyDescent="0.2">
      <c r="A177" s="72" t="s">
        <v>339</v>
      </c>
      <c r="B177" s="72"/>
      <c r="C177" s="25" t="s">
        <v>340</v>
      </c>
      <c r="D177" s="19">
        <f>D178</f>
        <v>58.5</v>
      </c>
      <c r="E177" s="19">
        <f t="shared" ref="E177:F177" si="316">E178</f>
        <v>0</v>
      </c>
      <c r="F177" s="19">
        <f t="shared" si="316"/>
        <v>58.5</v>
      </c>
      <c r="G177" s="19">
        <f>G178+G179</f>
        <v>128</v>
      </c>
      <c r="H177" s="19">
        <f t="shared" ref="H177:R177" si="317">H178+H179</f>
        <v>186.5</v>
      </c>
      <c r="I177" s="19">
        <f t="shared" si="317"/>
        <v>58.5</v>
      </c>
      <c r="J177" s="19">
        <f t="shared" si="317"/>
        <v>0</v>
      </c>
      <c r="K177" s="19">
        <f t="shared" si="317"/>
        <v>58.5</v>
      </c>
      <c r="L177" s="19">
        <f t="shared" si="317"/>
        <v>0</v>
      </c>
      <c r="M177" s="19">
        <f t="shared" si="317"/>
        <v>58.5</v>
      </c>
      <c r="N177" s="19">
        <f t="shared" si="317"/>
        <v>58.5</v>
      </c>
      <c r="O177" s="19">
        <f t="shared" si="317"/>
        <v>0</v>
      </c>
      <c r="P177" s="19">
        <f t="shared" si="317"/>
        <v>58.5</v>
      </c>
      <c r="Q177" s="19">
        <f t="shared" si="317"/>
        <v>0</v>
      </c>
      <c r="R177" s="19">
        <f t="shared" si="317"/>
        <v>58.5</v>
      </c>
      <c r="S177" s="125"/>
    </row>
    <row r="178" spans="1:19" ht="31.5" outlineLevel="7" x14ac:dyDescent="0.2">
      <c r="A178" s="73" t="s">
        <v>339</v>
      </c>
      <c r="B178" s="73" t="s">
        <v>7</v>
      </c>
      <c r="C178" s="26" t="s">
        <v>8</v>
      </c>
      <c r="D178" s="20">
        <f>31.5+27</f>
        <v>58.5</v>
      </c>
      <c r="E178" s="20"/>
      <c r="F178" s="20">
        <f>SUM(D178:E178)</f>
        <v>58.5</v>
      </c>
      <c r="G178" s="7">
        <f>-31.5+48+50</f>
        <v>66.5</v>
      </c>
      <c r="H178" s="20">
        <f>SUM(F178:G178)</f>
        <v>125</v>
      </c>
      <c r="I178" s="20">
        <f t="shared" ref="I178:N178" si="318">31.5+27</f>
        <v>58.5</v>
      </c>
      <c r="J178" s="20"/>
      <c r="K178" s="20">
        <f>SUM(I178:J178)</f>
        <v>58.5</v>
      </c>
      <c r="L178" s="20"/>
      <c r="M178" s="20">
        <f>SUM(K178:L178)</f>
        <v>58.5</v>
      </c>
      <c r="N178" s="20">
        <f t="shared" si="318"/>
        <v>58.5</v>
      </c>
      <c r="O178" s="20"/>
      <c r="P178" s="20">
        <f>SUM(N178:O178)</f>
        <v>58.5</v>
      </c>
      <c r="Q178" s="20"/>
      <c r="R178" s="20">
        <f>SUM(P178:Q178)</f>
        <v>58.5</v>
      </c>
      <c r="S178" s="125"/>
    </row>
    <row r="179" spans="1:19" ht="31.5" outlineLevel="7" x14ac:dyDescent="0.2">
      <c r="A179" s="73" t="s">
        <v>339</v>
      </c>
      <c r="B179" s="73" t="s">
        <v>70</v>
      </c>
      <c r="C179" s="26" t="s">
        <v>71</v>
      </c>
      <c r="D179" s="20"/>
      <c r="E179" s="20"/>
      <c r="F179" s="20"/>
      <c r="G179" s="20">
        <f>31.5+15+15</f>
        <v>61.5</v>
      </c>
      <c r="H179" s="20">
        <f>SUM(F179:G179)</f>
        <v>61.5</v>
      </c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125"/>
    </row>
    <row r="180" spans="1:19" ht="31.5" outlineLevel="5" x14ac:dyDescent="0.2">
      <c r="A180" s="72" t="s">
        <v>205</v>
      </c>
      <c r="B180" s="72"/>
      <c r="C180" s="25" t="s">
        <v>456</v>
      </c>
      <c r="D180" s="19">
        <f>D181</f>
        <v>37.700000000000003</v>
      </c>
      <c r="E180" s="19">
        <f t="shared" ref="E180:M180" si="319">E181</f>
        <v>0</v>
      </c>
      <c r="F180" s="19">
        <f t="shared" si="319"/>
        <v>37.700000000000003</v>
      </c>
      <c r="G180" s="19">
        <f t="shared" si="319"/>
        <v>0</v>
      </c>
      <c r="H180" s="19">
        <f t="shared" si="319"/>
        <v>37.700000000000003</v>
      </c>
      <c r="I180" s="19">
        <f>I181</f>
        <v>37.700000000000003</v>
      </c>
      <c r="J180" s="19">
        <f t="shared" ref="J180" si="320">J181</f>
        <v>0</v>
      </c>
      <c r="K180" s="19">
        <f t="shared" ref="K180" si="321">K181</f>
        <v>37.700000000000003</v>
      </c>
      <c r="L180" s="19">
        <f t="shared" si="319"/>
        <v>0</v>
      </c>
      <c r="M180" s="19">
        <f t="shared" si="319"/>
        <v>37.700000000000003</v>
      </c>
      <c r="N180" s="19">
        <f>N181</f>
        <v>37.700000000000003</v>
      </c>
      <c r="O180" s="19">
        <f t="shared" ref="O180" si="322">O181</f>
        <v>0</v>
      </c>
      <c r="P180" s="19">
        <f t="shared" ref="P180:R180" si="323">P181</f>
        <v>37.700000000000003</v>
      </c>
      <c r="Q180" s="19">
        <f t="shared" si="323"/>
        <v>0</v>
      </c>
      <c r="R180" s="19">
        <f t="shared" si="323"/>
        <v>37.700000000000003</v>
      </c>
      <c r="S180" s="125"/>
    </row>
    <row r="181" spans="1:19" ht="31.5" outlineLevel="7" x14ac:dyDescent="0.2">
      <c r="A181" s="73" t="s">
        <v>205</v>
      </c>
      <c r="B181" s="73" t="s">
        <v>70</v>
      </c>
      <c r="C181" s="26" t="s">
        <v>71</v>
      </c>
      <c r="D181" s="20">
        <v>37.700000000000003</v>
      </c>
      <c r="E181" s="20"/>
      <c r="F181" s="20">
        <f>SUM(D181:E181)</f>
        <v>37.700000000000003</v>
      </c>
      <c r="G181" s="20">
        <f>153.5634-153.5634</f>
        <v>0</v>
      </c>
      <c r="H181" s="20">
        <f>SUM(F181:G181)</f>
        <v>37.700000000000003</v>
      </c>
      <c r="I181" s="20">
        <v>37.700000000000003</v>
      </c>
      <c r="J181" s="20"/>
      <c r="K181" s="20">
        <f>SUM(I181:J181)</f>
        <v>37.700000000000003</v>
      </c>
      <c r="L181" s="20"/>
      <c r="M181" s="20">
        <f>SUM(K181:L181)</f>
        <v>37.700000000000003</v>
      </c>
      <c r="N181" s="20">
        <v>37.700000000000003</v>
      </c>
      <c r="O181" s="20"/>
      <c r="P181" s="20">
        <f>SUM(N181:O181)</f>
        <v>37.700000000000003</v>
      </c>
      <c r="Q181" s="20"/>
      <c r="R181" s="20">
        <f>SUM(P181:Q181)</f>
        <v>37.700000000000003</v>
      </c>
      <c r="S181" s="125"/>
    </row>
    <row r="182" spans="1:19" ht="31.5" hidden="1" outlineLevel="5" x14ac:dyDescent="0.2">
      <c r="A182" s="72" t="s">
        <v>123</v>
      </c>
      <c r="B182" s="72"/>
      <c r="C182" s="25" t="s">
        <v>124</v>
      </c>
      <c r="D182" s="19">
        <f>D183</f>
        <v>2359.1999999999998</v>
      </c>
      <c r="E182" s="19">
        <f t="shared" ref="E182:M182" si="324">E183</f>
        <v>0</v>
      </c>
      <c r="F182" s="19">
        <f t="shared" si="324"/>
        <v>2359.1999999999998</v>
      </c>
      <c r="G182" s="19">
        <f t="shared" si="324"/>
        <v>0</v>
      </c>
      <c r="H182" s="19">
        <f t="shared" si="324"/>
        <v>2359.1999999999998</v>
      </c>
      <c r="I182" s="19">
        <f>I183</f>
        <v>2359.1999999999998</v>
      </c>
      <c r="J182" s="19">
        <f t="shared" ref="J182" si="325">J183</f>
        <v>0</v>
      </c>
      <c r="K182" s="19">
        <f t="shared" ref="K182" si="326">K183</f>
        <v>2359.1999999999998</v>
      </c>
      <c r="L182" s="19">
        <f t="shared" si="324"/>
        <v>0</v>
      </c>
      <c r="M182" s="19">
        <f t="shared" si="324"/>
        <v>2359.1999999999998</v>
      </c>
      <c r="N182" s="19">
        <f>N183</f>
        <v>2359.1999999999998</v>
      </c>
      <c r="O182" s="19">
        <f t="shared" ref="O182" si="327">O183</f>
        <v>0</v>
      </c>
      <c r="P182" s="19">
        <f t="shared" ref="P182:R182" si="328">P183</f>
        <v>2359.1999999999998</v>
      </c>
      <c r="Q182" s="19">
        <f t="shared" si="328"/>
        <v>0</v>
      </c>
      <c r="R182" s="19">
        <f t="shared" si="328"/>
        <v>2359.1999999999998</v>
      </c>
      <c r="S182" s="125"/>
    </row>
    <row r="183" spans="1:19" ht="31.5" hidden="1" outlineLevel="7" x14ac:dyDescent="0.2">
      <c r="A183" s="73" t="s">
        <v>123</v>
      </c>
      <c r="B183" s="73" t="s">
        <v>70</v>
      </c>
      <c r="C183" s="26" t="s">
        <v>71</v>
      </c>
      <c r="D183" s="20">
        <v>2359.1999999999998</v>
      </c>
      <c r="E183" s="20"/>
      <c r="F183" s="20">
        <f>SUM(D183:E183)</f>
        <v>2359.1999999999998</v>
      </c>
      <c r="G183" s="20"/>
      <c r="H183" s="20">
        <f>SUM(F183:G183)</f>
        <v>2359.1999999999998</v>
      </c>
      <c r="I183" s="20">
        <v>2359.1999999999998</v>
      </c>
      <c r="J183" s="20"/>
      <c r="K183" s="20">
        <f>SUM(I183:J183)</f>
        <v>2359.1999999999998</v>
      </c>
      <c r="L183" s="20"/>
      <c r="M183" s="20">
        <f>SUM(K183:L183)</f>
        <v>2359.1999999999998</v>
      </c>
      <c r="N183" s="20">
        <v>2359.1999999999998</v>
      </c>
      <c r="O183" s="20"/>
      <c r="P183" s="20">
        <f>SUM(N183:O183)</f>
        <v>2359.1999999999998</v>
      </c>
      <c r="Q183" s="20"/>
      <c r="R183" s="20">
        <f>SUM(P183:Q183)</f>
        <v>2359.1999999999998</v>
      </c>
      <c r="S183" s="125"/>
    </row>
    <row r="184" spans="1:19" ht="47.25" outlineLevel="5" collapsed="1" x14ac:dyDescent="0.2">
      <c r="A184" s="72" t="s">
        <v>125</v>
      </c>
      <c r="B184" s="72"/>
      <c r="C184" s="25" t="s">
        <v>126</v>
      </c>
      <c r="D184" s="19">
        <f>D185</f>
        <v>103.8</v>
      </c>
      <c r="E184" s="19">
        <f t="shared" ref="E184:M184" si="329">E185</f>
        <v>0</v>
      </c>
      <c r="F184" s="19">
        <f t="shared" si="329"/>
        <v>103.8</v>
      </c>
      <c r="G184" s="19">
        <f t="shared" si="329"/>
        <v>2.5</v>
      </c>
      <c r="H184" s="19">
        <f t="shared" si="329"/>
        <v>106.3</v>
      </c>
      <c r="I184" s="19">
        <f>I185</f>
        <v>108.4</v>
      </c>
      <c r="J184" s="19">
        <f t="shared" ref="J184" si="330">J185</f>
        <v>0</v>
      </c>
      <c r="K184" s="19">
        <f t="shared" ref="K184" si="331">K185</f>
        <v>108.4</v>
      </c>
      <c r="L184" s="19">
        <f t="shared" si="329"/>
        <v>2.4</v>
      </c>
      <c r="M184" s="19">
        <f t="shared" si="329"/>
        <v>110.80000000000001</v>
      </c>
      <c r="N184" s="19">
        <f>N185</f>
        <v>108.4</v>
      </c>
      <c r="O184" s="19">
        <f t="shared" ref="O184" si="332">O185</f>
        <v>0</v>
      </c>
      <c r="P184" s="19">
        <f t="shared" ref="P184:R184" si="333">P185</f>
        <v>108.4</v>
      </c>
      <c r="Q184" s="19">
        <f t="shared" si="333"/>
        <v>2.4</v>
      </c>
      <c r="R184" s="19">
        <f t="shared" si="333"/>
        <v>110.80000000000001</v>
      </c>
      <c r="S184" s="125"/>
    </row>
    <row r="185" spans="1:19" ht="31.5" outlineLevel="7" x14ac:dyDescent="0.2">
      <c r="A185" s="73" t="s">
        <v>125</v>
      </c>
      <c r="B185" s="73" t="s">
        <v>70</v>
      </c>
      <c r="C185" s="26" t="s">
        <v>71</v>
      </c>
      <c r="D185" s="20">
        <v>103.8</v>
      </c>
      <c r="E185" s="20"/>
      <c r="F185" s="20">
        <f>SUM(D185:E185)</f>
        <v>103.8</v>
      </c>
      <c r="G185" s="20">
        <v>2.5</v>
      </c>
      <c r="H185" s="20">
        <f>SUM(F185:G185)</f>
        <v>106.3</v>
      </c>
      <c r="I185" s="20">
        <v>108.4</v>
      </c>
      <c r="J185" s="20"/>
      <c r="K185" s="20">
        <f>SUM(I185:J185)</f>
        <v>108.4</v>
      </c>
      <c r="L185" s="20">
        <v>2.4</v>
      </c>
      <c r="M185" s="20">
        <f>SUM(K185:L185)</f>
        <v>110.80000000000001</v>
      </c>
      <c r="N185" s="20">
        <v>108.4</v>
      </c>
      <c r="O185" s="20"/>
      <c r="P185" s="20">
        <f>SUM(N185:O185)</f>
        <v>108.4</v>
      </c>
      <c r="Q185" s="20">
        <v>2.4</v>
      </c>
      <c r="R185" s="20">
        <f>SUM(P185:Q185)</f>
        <v>110.80000000000001</v>
      </c>
      <c r="S185" s="125"/>
    </row>
    <row r="186" spans="1:19" ht="30.75" hidden="1" customHeight="1" outlineLevel="5" x14ac:dyDescent="0.2">
      <c r="A186" s="72" t="s">
        <v>122</v>
      </c>
      <c r="B186" s="72"/>
      <c r="C186" s="25" t="s">
        <v>432</v>
      </c>
      <c r="D186" s="6">
        <f t="shared" ref="D186:R186" si="334">D187</f>
        <v>250</v>
      </c>
      <c r="E186" s="6">
        <f t="shared" si="334"/>
        <v>0</v>
      </c>
      <c r="F186" s="6">
        <f t="shared" si="334"/>
        <v>250</v>
      </c>
      <c r="G186" s="6">
        <f t="shared" si="334"/>
        <v>0</v>
      </c>
      <c r="H186" s="6">
        <f t="shared" si="334"/>
        <v>250</v>
      </c>
      <c r="I186" s="6">
        <f t="shared" si="334"/>
        <v>250</v>
      </c>
      <c r="J186" s="6">
        <f t="shared" si="334"/>
        <v>0</v>
      </c>
      <c r="K186" s="6">
        <f t="shared" si="334"/>
        <v>250</v>
      </c>
      <c r="L186" s="6">
        <f t="shared" si="334"/>
        <v>0</v>
      </c>
      <c r="M186" s="6">
        <f t="shared" si="334"/>
        <v>250</v>
      </c>
      <c r="N186" s="6">
        <f t="shared" si="334"/>
        <v>250</v>
      </c>
      <c r="O186" s="6">
        <f t="shared" si="334"/>
        <v>0</v>
      </c>
      <c r="P186" s="6">
        <f t="shared" si="334"/>
        <v>250</v>
      </c>
      <c r="Q186" s="6">
        <f t="shared" si="334"/>
        <v>0</v>
      </c>
      <c r="R186" s="6">
        <f t="shared" si="334"/>
        <v>250</v>
      </c>
      <c r="S186" s="125"/>
    </row>
    <row r="187" spans="1:19" ht="47.25" hidden="1" outlineLevel="7" x14ac:dyDescent="0.2">
      <c r="A187" s="73" t="s">
        <v>122</v>
      </c>
      <c r="B187" s="73" t="s">
        <v>4</v>
      </c>
      <c r="C187" s="26" t="s">
        <v>5</v>
      </c>
      <c r="D187" s="7">
        <v>250</v>
      </c>
      <c r="E187" s="20"/>
      <c r="F187" s="20">
        <f>SUM(D187:E187)</f>
        <v>250</v>
      </c>
      <c r="G187" s="20"/>
      <c r="H187" s="20">
        <f>SUM(F187:G187)</f>
        <v>250</v>
      </c>
      <c r="I187" s="7">
        <v>250</v>
      </c>
      <c r="J187" s="20"/>
      <c r="K187" s="20">
        <f>SUM(I187:J187)</f>
        <v>250</v>
      </c>
      <c r="L187" s="20"/>
      <c r="M187" s="20">
        <f>SUM(K187:L187)</f>
        <v>250</v>
      </c>
      <c r="N187" s="7">
        <v>250</v>
      </c>
      <c r="O187" s="20"/>
      <c r="P187" s="20">
        <f>SUM(N187:O187)</f>
        <v>250</v>
      </c>
      <c r="Q187" s="20"/>
      <c r="R187" s="20">
        <f>SUM(P187:Q187)</f>
        <v>250</v>
      </c>
      <c r="S187" s="125"/>
    </row>
    <row r="188" spans="1:19" ht="30" customHeight="1" outlineLevel="5" collapsed="1" x14ac:dyDescent="0.2">
      <c r="A188" s="72" t="s">
        <v>122</v>
      </c>
      <c r="B188" s="72"/>
      <c r="C188" s="25" t="s">
        <v>438</v>
      </c>
      <c r="D188" s="6">
        <f t="shared" ref="D188:R188" si="335">D189</f>
        <v>372.4</v>
      </c>
      <c r="E188" s="6">
        <f t="shared" si="335"/>
        <v>0</v>
      </c>
      <c r="F188" s="6">
        <f t="shared" si="335"/>
        <v>372.4</v>
      </c>
      <c r="G188" s="6">
        <f t="shared" si="335"/>
        <v>-274.5</v>
      </c>
      <c r="H188" s="6">
        <f t="shared" si="335"/>
        <v>97.899999999999977</v>
      </c>
      <c r="I188" s="6">
        <f t="shared" si="335"/>
        <v>372.4</v>
      </c>
      <c r="J188" s="6">
        <f t="shared" si="335"/>
        <v>0</v>
      </c>
      <c r="K188" s="6">
        <f t="shared" si="335"/>
        <v>372.4</v>
      </c>
      <c r="L188" s="6">
        <f t="shared" si="335"/>
        <v>0</v>
      </c>
      <c r="M188" s="6">
        <f t="shared" si="335"/>
        <v>372.4</v>
      </c>
      <c r="N188" s="6">
        <f t="shared" si="335"/>
        <v>372.4</v>
      </c>
      <c r="O188" s="6">
        <f t="shared" si="335"/>
        <v>0</v>
      </c>
      <c r="P188" s="6">
        <f t="shared" si="335"/>
        <v>372.4</v>
      </c>
      <c r="Q188" s="6">
        <f t="shared" si="335"/>
        <v>0</v>
      </c>
      <c r="R188" s="6">
        <f t="shared" si="335"/>
        <v>372.4</v>
      </c>
      <c r="S188" s="125"/>
    </row>
    <row r="189" spans="1:19" ht="47.25" outlineLevel="7" x14ac:dyDescent="0.2">
      <c r="A189" s="73" t="s">
        <v>122</v>
      </c>
      <c r="B189" s="73" t="s">
        <v>4</v>
      </c>
      <c r="C189" s="26" t="s">
        <v>5</v>
      </c>
      <c r="D189" s="7">
        <v>372.4</v>
      </c>
      <c r="E189" s="20"/>
      <c r="F189" s="20">
        <f>SUM(D189:E189)</f>
        <v>372.4</v>
      </c>
      <c r="G189" s="7">
        <v>-274.5</v>
      </c>
      <c r="H189" s="20">
        <f>SUM(F189:G189)</f>
        <v>97.899999999999977</v>
      </c>
      <c r="I189" s="7">
        <v>372.4</v>
      </c>
      <c r="J189" s="20"/>
      <c r="K189" s="20">
        <f>SUM(I189:J189)</f>
        <v>372.4</v>
      </c>
      <c r="L189" s="20"/>
      <c r="M189" s="20">
        <f>SUM(K189:L189)</f>
        <v>372.4</v>
      </c>
      <c r="N189" s="7">
        <v>372.4</v>
      </c>
      <c r="O189" s="20"/>
      <c r="P189" s="20">
        <f>SUM(N189:O189)</f>
        <v>372.4</v>
      </c>
      <c r="Q189" s="20"/>
      <c r="R189" s="20">
        <f>SUM(P189:Q189)</f>
        <v>372.4</v>
      </c>
      <c r="S189" s="125"/>
    </row>
    <row r="190" spans="1:19" ht="30.75" hidden="1" customHeight="1" outlineLevel="4" x14ac:dyDescent="0.2">
      <c r="A190" s="72" t="s">
        <v>341</v>
      </c>
      <c r="B190" s="72"/>
      <c r="C190" s="25" t="s">
        <v>342</v>
      </c>
      <c r="D190" s="19">
        <f t="shared" ref="D190:R190" si="336">D191</f>
        <v>121.5</v>
      </c>
      <c r="E190" s="19">
        <f t="shared" si="336"/>
        <v>0</v>
      </c>
      <c r="F190" s="19">
        <f t="shared" si="336"/>
        <v>121.5</v>
      </c>
      <c r="G190" s="19">
        <f t="shared" si="336"/>
        <v>0</v>
      </c>
      <c r="H190" s="19">
        <f t="shared" si="336"/>
        <v>121.5</v>
      </c>
      <c r="I190" s="19">
        <f t="shared" si="336"/>
        <v>99</v>
      </c>
      <c r="J190" s="19">
        <f t="shared" si="336"/>
        <v>0</v>
      </c>
      <c r="K190" s="19">
        <f t="shared" si="336"/>
        <v>99</v>
      </c>
      <c r="L190" s="19">
        <f t="shared" si="336"/>
        <v>0</v>
      </c>
      <c r="M190" s="19">
        <f t="shared" si="336"/>
        <v>99</v>
      </c>
      <c r="N190" s="19">
        <f t="shared" si="336"/>
        <v>99</v>
      </c>
      <c r="O190" s="19">
        <f t="shared" si="336"/>
        <v>0</v>
      </c>
      <c r="P190" s="19">
        <f t="shared" si="336"/>
        <v>99</v>
      </c>
      <c r="Q190" s="19">
        <f t="shared" si="336"/>
        <v>0</v>
      </c>
      <c r="R190" s="19">
        <f t="shared" si="336"/>
        <v>99</v>
      </c>
      <c r="S190" s="125"/>
    </row>
    <row r="191" spans="1:19" ht="31.5" hidden="1" outlineLevel="5" x14ac:dyDescent="0.2">
      <c r="A191" s="72" t="s">
        <v>343</v>
      </c>
      <c r="B191" s="72"/>
      <c r="C191" s="25" t="s">
        <v>344</v>
      </c>
      <c r="D191" s="19">
        <f>D192+D193</f>
        <v>121.5</v>
      </c>
      <c r="E191" s="19">
        <f t="shared" ref="E191:F191" si="337">E192+E193</f>
        <v>0</v>
      </c>
      <c r="F191" s="19">
        <f t="shared" si="337"/>
        <v>121.5</v>
      </c>
      <c r="G191" s="19">
        <f t="shared" ref="G191:H191" si="338">G192+G193</f>
        <v>0</v>
      </c>
      <c r="H191" s="19">
        <f t="shared" si="338"/>
        <v>121.5</v>
      </c>
      <c r="I191" s="19">
        <f t="shared" ref="I191:N191" si="339">I192+I193</f>
        <v>99</v>
      </c>
      <c r="J191" s="19">
        <f t="shared" ref="J191" si="340">J192+J193</f>
        <v>0</v>
      </c>
      <c r="K191" s="19">
        <f t="shared" ref="K191:M191" si="341">K192+K193</f>
        <v>99</v>
      </c>
      <c r="L191" s="19">
        <f t="shared" si="341"/>
        <v>0</v>
      </c>
      <c r="M191" s="19">
        <f t="shared" si="341"/>
        <v>99</v>
      </c>
      <c r="N191" s="19">
        <f t="shared" si="339"/>
        <v>99</v>
      </c>
      <c r="O191" s="19">
        <f t="shared" ref="O191" si="342">O192+O193</f>
        <v>0</v>
      </c>
      <c r="P191" s="19">
        <f t="shared" ref="P191:R191" si="343">P192+P193</f>
        <v>99</v>
      </c>
      <c r="Q191" s="19">
        <f t="shared" si="343"/>
        <v>0</v>
      </c>
      <c r="R191" s="19">
        <f t="shared" si="343"/>
        <v>99</v>
      </c>
      <c r="S191" s="125"/>
    </row>
    <row r="192" spans="1:19" ht="31.5" hidden="1" outlineLevel="7" x14ac:dyDescent="0.2">
      <c r="A192" s="73" t="s">
        <v>343</v>
      </c>
      <c r="B192" s="73" t="s">
        <v>7</v>
      </c>
      <c r="C192" s="26" t="s">
        <v>8</v>
      </c>
      <c r="D192" s="20">
        <f>22.5+18+72</f>
        <v>112.5</v>
      </c>
      <c r="E192" s="20"/>
      <c r="F192" s="20">
        <f t="shared" ref="F192:F193" si="344">SUM(D192:E192)</f>
        <v>112.5</v>
      </c>
      <c r="G192" s="20"/>
      <c r="H192" s="20">
        <f>SUM(F192:G192)</f>
        <v>112.5</v>
      </c>
      <c r="I192" s="20">
        <f>18+72</f>
        <v>90</v>
      </c>
      <c r="J192" s="20"/>
      <c r="K192" s="20">
        <f t="shared" ref="K192:K193" si="345">SUM(I192:J192)</f>
        <v>90</v>
      </c>
      <c r="L192" s="20"/>
      <c r="M192" s="20">
        <f>SUM(K192:L192)</f>
        <v>90</v>
      </c>
      <c r="N192" s="20">
        <f>18+72</f>
        <v>90</v>
      </c>
      <c r="O192" s="20"/>
      <c r="P192" s="20">
        <f t="shared" ref="P192:P193" si="346">SUM(N192:O192)</f>
        <v>90</v>
      </c>
      <c r="Q192" s="20"/>
      <c r="R192" s="20">
        <f>SUM(P192:Q192)</f>
        <v>90</v>
      </c>
      <c r="S192" s="125"/>
    </row>
    <row r="193" spans="1:19" ht="31.5" hidden="1" outlineLevel="7" x14ac:dyDescent="0.2">
      <c r="A193" s="73" t="s">
        <v>343</v>
      </c>
      <c r="B193" s="73" t="s">
        <v>70</v>
      </c>
      <c r="C193" s="26" t="s">
        <v>71</v>
      </c>
      <c r="D193" s="20">
        <v>9</v>
      </c>
      <c r="E193" s="20"/>
      <c r="F193" s="20">
        <f t="shared" si="344"/>
        <v>9</v>
      </c>
      <c r="G193" s="20"/>
      <c r="H193" s="20">
        <f>SUM(F193:G193)</f>
        <v>9</v>
      </c>
      <c r="I193" s="20">
        <v>9</v>
      </c>
      <c r="J193" s="20"/>
      <c r="K193" s="20">
        <f t="shared" si="345"/>
        <v>9</v>
      </c>
      <c r="L193" s="20"/>
      <c r="M193" s="20">
        <f>SUM(K193:L193)</f>
        <v>9</v>
      </c>
      <c r="N193" s="20">
        <v>9</v>
      </c>
      <c r="O193" s="20"/>
      <c r="P193" s="20">
        <f t="shared" si="346"/>
        <v>9</v>
      </c>
      <c r="Q193" s="20"/>
      <c r="R193" s="20">
        <f>SUM(P193:Q193)</f>
        <v>9</v>
      </c>
      <c r="S193" s="125"/>
    </row>
    <row r="194" spans="1:19" ht="31.5" hidden="1" outlineLevel="4" x14ac:dyDescent="0.2">
      <c r="A194" s="72" t="s">
        <v>383</v>
      </c>
      <c r="B194" s="72"/>
      <c r="C194" s="25" t="s">
        <v>384</v>
      </c>
      <c r="D194" s="19">
        <f t="shared" ref="D194:R198" si="347">D195</f>
        <v>69.3</v>
      </c>
      <c r="E194" s="19">
        <f t="shared" si="347"/>
        <v>0</v>
      </c>
      <c r="F194" s="19">
        <f t="shared" si="347"/>
        <v>69.3</v>
      </c>
      <c r="G194" s="19">
        <f t="shared" si="347"/>
        <v>0</v>
      </c>
      <c r="H194" s="19">
        <f t="shared" si="347"/>
        <v>69.3</v>
      </c>
      <c r="I194" s="19">
        <f t="shared" si="347"/>
        <v>69.3</v>
      </c>
      <c r="J194" s="19">
        <f t="shared" si="347"/>
        <v>0</v>
      </c>
      <c r="K194" s="19">
        <f t="shared" si="347"/>
        <v>69.3</v>
      </c>
      <c r="L194" s="19">
        <f t="shared" si="347"/>
        <v>0</v>
      </c>
      <c r="M194" s="19">
        <f t="shared" si="347"/>
        <v>69.3</v>
      </c>
      <c r="N194" s="19">
        <f t="shared" si="347"/>
        <v>69.3</v>
      </c>
      <c r="O194" s="19">
        <f t="shared" si="347"/>
        <v>0</v>
      </c>
      <c r="P194" s="19">
        <f t="shared" si="347"/>
        <v>69.3</v>
      </c>
      <c r="Q194" s="19">
        <f t="shared" si="347"/>
        <v>0</v>
      </c>
      <c r="R194" s="19">
        <f t="shared" si="347"/>
        <v>69.3</v>
      </c>
      <c r="S194" s="125"/>
    </row>
    <row r="195" spans="1:19" ht="15.75" hidden="1" outlineLevel="5" x14ac:dyDescent="0.2">
      <c r="A195" s="72" t="s">
        <v>385</v>
      </c>
      <c r="B195" s="72"/>
      <c r="C195" s="25" t="s">
        <v>386</v>
      </c>
      <c r="D195" s="19">
        <f t="shared" si="347"/>
        <v>69.3</v>
      </c>
      <c r="E195" s="19">
        <f t="shared" si="347"/>
        <v>0</v>
      </c>
      <c r="F195" s="19">
        <f t="shared" si="347"/>
        <v>69.3</v>
      </c>
      <c r="G195" s="19">
        <f t="shared" si="347"/>
        <v>0</v>
      </c>
      <c r="H195" s="19">
        <f t="shared" si="347"/>
        <v>69.3</v>
      </c>
      <c r="I195" s="19">
        <f t="shared" si="347"/>
        <v>69.3</v>
      </c>
      <c r="J195" s="19">
        <f t="shared" si="347"/>
        <v>0</v>
      </c>
      <c r="K195" s="19">
        <f t="shared" si="347"/>
        <v>69.3</v>
      </c>
      <c r="L195" s="19">
        <f t="shared" si="347"/>
        <v>0</v>
      </c>
      <c r="M195" s="19">
        <f t="shared" si="347"/>
        <v>69.3</v>
      </c>
      <c r="N195" s="19">
        <f t="shared" si="347"/>
        <v>69.3</v>
      </c>
      <c r="O195" s="19">
        <f t="shared" si="347"/>
        <v>0</v>
      </c>
      <c r="P195" s="19">
        <f t="shared" si="347"/>
        <v>69.3</v>
      </c>
      <c r="Q195" s="19">
        <f t="shared" si="347"/>
        <v>0</v>
      </c>
      <c r="R195" s="19">
        <f t="shared" si="347"/>
        <v>69.3</v>
      </c>
      <c r="S195" s="125"/>
    </row>
    <row r="196" spans="1:19" ht="31.5" hidden="1" outlineLevel="7" x14ac:dyDescent="0.2">
      <c r="A196" s="73" t="s">
        <v>385</v>
      </c>
      <c r="B196" s="73" t="s">
        <v>7</v>
      </c>
      <c r="C196" s="26" t="s">
        <v>8</v>
      </c>
      <c r="D196" s="20">
        <f>54+15.3</f>
        <v>69.3</v>
      </c>
      <c r="E196" s="20"/>
      <c r="F196" s="20">
        <f>SUM(D196:E196)</f>
        <v>69.3</v>
      </c>
      <c r="G196" s="20"/>
      <c r="H196" s="20">
        <f>SUM(F196:G196)</f>
        <v>69.3</v>
      </c>
      <c r="I196" s="20">
        <f t="shared" ref="I196:N196" si="348">54+15.3</f>
        <v>69.3</v>
      </c>
      <c r="J196" s="20"/>
      <c r="K196" s="20">
        <f>SUM(I196:J196)</f>
        <v>69.3</v>
      </c>
      <c r="L196" s="20"/>
      <c r="M196" s="20">
        <f>SUM(K196:L196)</f>
        <v>69.3</v>
      </c>
      <c r="N196" s="20">
        <f t="shared" si="348"/>
        <v>69.3</v>
      </c>
      <c r="O196" s="20"/>
      <c r="P196" s="20">
        <f>SUM(N196:O196)</f>
        <v>69.3</v>
      </c>
      <c r="Q196" s="20"/>
      <c r="R196" s="20">
        <f>SUM(P196:Q196)</f>
        <v>69.3</v>
      </c>
      <c r="S196" s="125"/>
    </row>
    <row r="197" spans="1:19" ht="15.75" outlineLevel="7" x14ac:dyDescent="0.2">
      <c r="A197" s="74" t="s">
        <v>783</v>
      </c>
      <c r="B197" s="74"/>
      <c r="C197" s="17" t="s">
        <v>782</v>
      </c>
      <c r="D197" s="20"/>
      <c r="E197" s="20"/>
      <c r="F197" s="20"/>
      <c r="G197" s="19">
        <f t="shared" si="347"/>
        <v>839.35</v>
      </c>
      <c r="H197" s="19">
        <f t="shared" si="347"/>
        <v>839.35</v>
      </c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125"/>
    </row>
    <row r="198" spans="1:19" ht="31.5" outlineLevel="7" x14ac:dyDescent="0.2">
      <c r="A198" s="74" t="s">
        <v>776</v>
      </c>
      <c r="B198" s="74" t="s">
        <v>472</v>
      </c>
      <c r="C198" s="105" t="s">
        <v>775</v>
      </c>
      <c r="D198" s="20"/>
      <c r="E198" s="20"/>
      <c r="F198" s="20"/>
      <c r="G198" s="19">
        <f t="shared" si="347"/>
        <v>839.35</v>
      </c>
      <c r="H198" s="19">
        <f t="shared" si="347"/>
        <v>839.35</v>
      </c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125"/>
    </row>
    <row r="199" spans="1:19" ht="31.5" outlineLevel="7" x14ac:dyDescent="0.2">
      <c r="A199" s="75" t="s">
        <v>776</v>
      </c>
      <c r="B199" s="75" t="s">
        <v>70</v>
      </c>
      <c r="C199" s="23" t="s">
        <v>445</v>
      </c>
      <c r="D199" s="20"/>
      <c r="E199" s="20"/>
      <c r="F199" s="20"/>
      <c r="G199" s="7">
        <v>839.35</v>
      </c>
      <c r="H199" s="20">
        <f>SUM(F199:G199)</f>
        <v>839.35</v>
      </c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125"/>
    </row>
    <row r="200" spans="1:19" ht="47.25" hidden="1" outlineLevel="4" x14ac:dyDescent="0.2">
      <c r="A200" s="72" t="s">
        <v>58</v>
      </c>
      <c r="B200" s="72"/>
      <c r="C200" s="25" t="s">
        <v>59</v>
      </c>
      <c r="D200" s="19">
        <f t="shared" ref="D200:R201" si="349">D201</f>
        <v>342.5</v>
      </c>
      <c r="E200" s="19">
        <f t="shared" si="349"/>
        <v>0</v>
      </c>
      <c r="F200" s="19">
        <f t="shared" si="349"/>
        <v>342.5</v>
      </c>
      <c r="G200" s="19">
        <f t="shared" si="349"/>
        <v>0</v>
      </c>
      <c r="H200" s="19">
        <f t="shared" si="349"/>
        <v>342.5</v>
      </c>
      <c r="I200" s="19">
        <f t="shared" si="349"/>
        <v>342.5</v>
      </c>
      <c r="J200" s="19">
        <f t="shared" si="349"/>
        <v>0</v>
      </c>
      <c r="K200" s="19">
        <f t="shared" si="349"/>
        <v>342.5</v>
      </c>
      <c r="L200" s="19">
        <f t="shared" si="349"/>
        <v>0</v>
      </c>
      <c r="M200" s="19">
        <f t="shared" si="349"/>
        <v>342.5</v>
      </c>
      <c r="N200" s="19">
        <f t="shared" si="349"/>
        <v>342.5</v>
      </c>
      <c r="O200" s="19">
        <f t="shared" si="349"/>
        <v>0</v>
      </c>
      <c r="P200" s="19">
        <f t="shared" si="349"/>
        <v>342.5</v>
      </c>
      <c r="Q200" s="19">
        <f t="shared" si="349"/>
        <v>0</v>
      </c>
      <c r="R200" s="19">
        <f t="shared" si="349"/>
        <v>342.5</v>
      </c>
      <c r="S200" s="125"/>
    </row>
    <row r="201" spans="1:19" ht="15.75" hidden="1" outlineLevel="5" x14ac:dyDescent="0.2">
      <c r="A201" s="72" t="s">
        <v>60</v>
      </c>
      <c r="B201" s="72"/>
      <c r="C201" s="25" t="s">
        <v>61</v>
      </c>
      <c r="D201" s="19">
        <f t="shared" si="349"/>
        <v>342.5</v>
      </c>
      <c r="E201" s="19">
        <f t="shared" si="349"/>
        <v>0</v>
      </c>
      <c r="F201" s="19">
        <f t="shared" si="349"/>
        <v>342.5</v>
      </c>
      <c r="G201" s="19">
        <f t="shared" si="349"/>
        <v>0</v>
      </c>
      <c r="H201" s="19">
        <f t="shared" si="349"/>
        <v>342.5</v>
      </c>
      <c r="I201" s="19">
        <f t="shared" si="349"/>
        <v>342.5</v>
      </c>
      <c r="J201" s="19">
        <f t="shared" si="349"/>
        <v>0</v>
      </c>
      <c r="K201" s="19">
        <f t="shared" si="349"/>
        <v>342.5</v>
      </c>
      <c r="L201" s="19">
        <f t="shared" si="349"/>
        <v>0</v>
      </c>
      <c r="M201" s="19">
        <f t="shared" si="349"/>
        <v>342.5</v>
      </c>
      <c r="N201" s="19">
        <f t="shared" si="349"/>
        <v>342.5</v>
      </c>
      <c r="O201" s="19">
        <f t="shared" si="349"/>
        <v>0</v>
      </c>
      <c r="P201" s="19">
        <f t="shared" si="349"/>
        <v>342.5</v>
      </c>
      <c r="Q201" s="19">
        <f t="shared" si="349"/>
        <v>0</v>
      </c>
      <c r="R201" s="19">
        <f t="shared" si="349"/>
        <v>342.5</v>
      </c>
      <c r="S201" s="125"/>
    </row>
    <row r="202" spans="1:19" ht="31.5" hidden="1" outlineLevel="7" x14ac:dyDescent="0.2">
      <c r="A202" s="73" t="s">
        <v>60</v>
      </c>
      <c r="B202" s="73" t="s">
        <v>7</v>
      </c>
      <c r="C202" s="26" t="s">
        <v>8</v>
      </c>
      <c r="D202" s="20">
        <v>342.5</v>
      </c>
      <c r="E202" s="20"/>
      <c r="F202" s="20">
        <f>SUM(D202:E202)</f>
        <v>342.5</v>
      </c>
      <c r="G202" s="20"/>
      <c r="H202" s="20">
        <f>SUM(F202:G202)</f>
        <v>342.5</v>
      </c>
      <c r="I202" s="20">
        <v>342.5</v>
      </c>
      <c r="J202" s="20"/>
      <c r="K202" s="20">
        <f>SUM(I202:J202)</f>
        <v>342.5</v>
      </c>
      <c r="L202" s="20"/>
      <c r="M202" s="20">
        <f>SUM(K202:L202)</f>
        <v>342.5</v>
      </c>
      <c r="N202" s="20">
        <v>342.5</v>
      </c>
      <c r="O202" s="20"/>
      <c r="P202" s="20">
        <f>SUM(N202:O202)</f>
        <v>342.5</v>
      </c>
      <c r="Q202" s="20"/>
      <c r="R202" s="20">
        <f>SUM(P202:Q202)</f>
        <v>342.5</v>
      </c>
      <c r="S202" s="125"/>
    </row>
    <row r="203" spans="1:19" ht="31.5" outlineLevel="3" collapsed="1" x14ac:dyDescent="0.2">
      <c r="A203" s="72" t="s">
        <v>99</v>
      </c>
      <c r="B203" s="72"/>
      <c r="C203" s="25" t="s">
        <v>100</v>
      </c>
      <c r="D203" s="19">
        <f>D204+D207</f>
        <v>19199.799999999996</v>
      </c>
      <c r="E203" s="19">
        <f t="shared" ref="E203:F203" si="350">E204+E207</f>
        <v>0</v>
      </c>
      <c r="F203" s="19">
        <f t="shared" si="350"/>
        <v>19199.799999999996</v>
      </c>
      <c r="G203" s="19">
        <f t="shared" ref="G203:H203" si="351">G204+G207</f>
        <v>8619.0529100000003</v>
      </c>
      <c r="H203" s="19">
        <f t="shared" si="351"/>
        <v>27818.852910000001</v>
      </c>
      <c r="I203" s="19">
        <f>I204+I207</f>
        <v>18405.999999999996</v>
      </c>
      <c r="J203" s="19">
        <f t="shared" ref="J203" si="352">J204+J207</f>
        <v>0</v>
      </c>
      <c r="K203" s="19">
        <f t="shared" ref="K203:M203" si="353">K204+K207</f>
        <v>18405.999999999996</v>
      </c>
      <c r="L203" s="19">
        <f t="shared" si="353"/>
        <v>0</v>
      </c>
      <c r="M203" s="19">
        <f t="shared" si="353"/>
        <v>18405.999999999996</v>
      </c>
      <c r="N203" s="19">
        <f>N204+N207</f>
        <v>18276.3</v>
      </c>
      <c r="O203" s="19">
        <f t="shared" ref="O203" si="354">O204+O207</f>
        <v>0</v>
      </c>
      <c r="P203" s="19">
        <f t="shared" ref="P203:R203" si="355">P204+P207</f>
        <v>18276.3</v>
      </c>
      <c r="Q203" s="19">
        <f t="shared" si="355"/>
        <v>0</v>
      </c>
      <c r="R203" s="19">
        <f t="shared" si="355"/>
        <v>18276.3</v>
      </c>
      <c r="S203" s="125"/>
    </row>
    <row r="204" spans="1:19" ht="31.5" customHeight="1" outlineLevel="4" x14ac:dyDescent="0.2">
      <c r="A204" s="72" t="s">
        <v>101</v>
      </c>
      <c r="B204" s="72"/>
      <c r="C204" s="25" t="s">
        <v>102</v>
      </c>
      <c r="D204" s="19">
        <f>D205</f>
        <v>1757.6</v>
      </c>
      <c r="E204" s="19">
        <f t="shared" ref="E204:M205" si="356">E205</f>
        <v>0</v>
      </c>
      <c r="F204" s="19">
        <f t="shared" si="356"/>
        <v>1757.6</v>
      </c>
      <c r="G204" s="19">
        <f t="shared" si="356"/>
        <v>1070.7080000000001</v>
      </c>
      <c r="H204" s="19">
        <f t="shared" si="356"/>
        <v>2828.308</v>
      </c>
      <c r="I204" s="19">
        <f>I205</f>
        <v>998.6</v>
      </c>
      <c r="J204" s="19">
        <f t="shared" ref="J204:J205" si="357">J205</f>
        <v>0</v>
      </c>
      <c r="K204" s="19">
        <f t="shared" ref="K204:K205" si="358">K205</f>
        <v>998.6</v>
      </c>
      <c r="L204" s="19">
        <f t="shared" si="356"/>
        <v>0</v>
      </c>
      <c r="M204" s="19">
        <f t="shared" si="356"/>
        <v>998.6</v>
      </c>
      <c r="N204" s="19">
        <f>N205</f>
        <v>868.9</v>
      </c>
      <c r="O204" s="19">
        <f t="shared" ref="O204:O205" si="359">O205</f>
        <v>0</v>
      </c>
      <c r="P204" s="19">
        <f t="shared" ref="P204:R205" si="360">P205</f>
        <v>868.9</v>
      </c>
      <c r="Q204" s="19">
        <f t="shared" si="360"/>
        <v>0</v>
      </c>
      <c r="R204" s="19">
        <f t="shared" si="360"/>
        <v>868.9</v>
      </c>
      <c r="S204" s="125"/>
    </row>
    <row r="205" spans="1:19" ht="31.5" outlineLevel="5" x14ac:dyDescent="0.2">
      <c r="A205" s="72" t="s">
        <v>103</v>
      </c>
      <c r="B205" s="72"/>
      <c r="C205" s="25" t="s">
        <v>104</v>
      </c>
      <c r="D205" s="19">
        <f>D206</f>
        <v>1757.6</v>
      </c>
      <c r="E205" s="19">
        <f t="shared" si="356"/>
        <v>0</v>
      </c>
      <c r="F205" s="19">
        <f t="shared" si="356"/>
        <v>1757.6</v>
      </c>
      <c r="G205" s="19">
        <f t="shared" si="356"/>
        <v>1070.7080000000001</v>
      </c>
      <c r="H205" s="19">
        <f t="shared" si="356"/>
        <v>2828.308</v>
      </c>
      <c r="I205" s="19">
        <f t="shared" ref="I205:N205" si="361">I206</f>
        <v>998.6</v>
      </c>
      <c r="J205" s="19">
        <f t="shared" si="357"/>
        <v>0</v>
      </c>
      <c r="K205" s="19">
        <f t="shared" si="358"/>
        <v>998.6</v>
      </c>
      <c r="L205" s="19">
        <f t="shared" si="356"/>
        <v>0</v>
      </c>
      <c r="M205" s="19">
        <f t="shared" si="356"/>
        <v>998.6</v>
      </c>
      <c r="N205" s="19">
        <f t="shared" si="361"/>
        <v>868.9</v>
      </c>
      <c r="O205" s="19">
        <f t="shared" si="359"/>
        <v>0</v>
      </c>
      <c r="P205" s="19">
        <f t="shared" si="360"/>
        <v>868.9</v>
      </c>
      <c r="Q205" s="19">
        <f t="shared" si="360"/>
        <v>0</v>
      </c>
      <c r="R205" s="19">
        <f t="shared" si="360"/>
        <v>868.9</v>
      </c>
      <c r="S205" s="125"/>
    </row>
    <row r="206" spans="1:19" ht="31.5" outlineLevel="7" x14ac:dyDescent="0.2">
      <c r="A206" s="73" t="s">
        <v>103</v>
      </c>
      <c r="B206" s="73" t="s">
        <v>7</v>
      </c>
      <c r="C206" s="26" t="s">
        <v>8</v>
      </c>
      <c r="D206" s="7">
        <v>1757.6</v>
      </c>
      <c r="E206" s="20"/>
      <c r="F206" s="20">
        <f>SUM(D206:E206)</f>
        <v>1757.6</v>
      </c>
      <c r="G206" s="7">
        <f>573.491+497.217</f>
        <v>1070.7080000000001</v>
      </c>
      <c r="H206" s="20">
        <f>SUM(F206:G206)</f>
        <v>2828.308</v>
      </c>
      <c r="I206" s="7">
        <v>998.6</v>
      </c>
      <c r="J206" s="20"/>
      <c r="K206" s="20">
        <f>SUM(I206:J206)</f>
        <v>998.6</v>
      </c>
      <c r="L206" s="20"/>
      <c r="M206" s="20">
        <f>SUM(K206:L206)</f>
        <v>998.6</v>
      </c>
      <c r="N206" s="7">
        <v>868.9</v>
      </c>
      <c r="O206" s="20"/>
      <c r="P206" s="20">
        <f>SUM(N206:O206)</f>
        <v>868.9</v>
      </c>
      <c r="Q206" s="20"/>
      <c r="R206" s="20">
        <f>SUM(P206:Q206)</f>
        <v>868.9</v>
      </c>
      <c r="S206" s="125"/>
    </row>
    <row r="207" spans="1:19" ht="31.5" outlineLevel="4" x14ac:dyDescent="0.2">
      <c r="A207" s="72" t="s">
        <v>110</v>
      </c>
      <c r="B207" s="72"/>
      <c r="C207" s="25" t="s">
        <v>111</v>
      </c>
      <c r="D207" s="19">
        <f>D208+D215+D217</f>
        <v>17442.199999999997</v>
      </c>
      <c r="E207" s="19">
        <f t="shared" ref="E207:F207" si="362">E208+E215+E217</f>
        <v>0</v>
      </c>
      <c r="F207" s="19">
        <f t="shared" si="362"/>
        <v>17442.199999999997</v>
      </c>
      <c r="G207" s="19">
        <f>G208+G215+G217+G211+G213</f>
        <v>7548.3449099999998</v>
      </c>
      <c r="H207" s="19">
        <f t="shared" ref="H207:R207" si="363">H208+H215+H217+H211+H213</f>
        <v>24990.544910000001</v>
      </c>
      <c r="I207" s="19">
        <f t="shared" si="363"/>
        <v>17407.399999999998</v>
      </c>
      <c r="J207" s="19">
        <f t="shared" si="363"/>
        <v>0</v>
      </c>
      <c r="K207" s="19">
        <f t="shared" si="363"/>
        <v>17407.399999999998</v>
      </c>
      <c r="L207" s="19">
        <f t="shared" si="363"/>
        <v>0</v>
      </c>
      <c r="M207" s="19">
        <f t="shared" si="363"/>
        <v>17407.399999999998</v>
      </c>
      <c r="N207" s="19">
        <f t="shared" si="363"/>
        <v>17407.399999999998</v>
      </c>
      <c r="O207" s="19">
        <f t="shared" si="363"/>
        <v>0</v>
      </c>
      <c r="P207" s="19">
        <f t="shared" si="363"/>
        <v>17407.399999999998</v>
      </c>
      <c r="Q207" s="19">
        <f t="shared" si="363"/>
        <v>0</v>
      </c>
      <c r="R207" s="19">
        <f t="shared" si="363"/>
        <v>17407.399999999998</v>
      </c>
      <c r="S207" s="125"/>
    </row>
    <row r="208" spans="1:19" ht="31.5" outlineLevel="5" x14ac:dyDescent="0.2">
      <c r="A208" s="72" t="s">
        <v>112</v>
      </c>
      <c r="B208" s="72"/>
      <c r="C208" s="25" t="s">
        <v>113</v>
      </c>
      <c r="D208" s="19">
        <f>D209+D210</f>
        <v>15717.499999999998</v>
      </c>
      <c r="E208" s="19">
        <f t="shared" ref="E208:F208" si="364">E209+E210</f>
        <v>0</v>
      </c>
      <c r="F208" s="19">
        <f t="shared" si="364"/>
        <v>15717.499999999998</v>
      </c>
      <c r="G208" s="19">
        <f t="shared" ref="G208:H208" si="365">G209+G210</f>
        <v>820.48050000000001</v>
      </c>
      <c r="H208" s="19">
        <f t="shared" si="365"/>
        <v>16537.980499999998</v>
      </c>
      <c r="I208" s="19">
        <f>I209+I210</f>
        <v>15682.699999999999</v>
      </c>
      <c r="J208" s="19">
        <f t="shared" ref="J208" si="366">J209+J210</f>
        <v>0</v>
      </c>
      <c r="K208" s="19">
        <f t="shared" ref="K208:M208" si="367">K209+K210</f>
        <v>15682.699999999999</v>
      </c>
      <c r="L208" s="19">
        <f t="shared" si="367"/>
        <v>0</v>
      </c>
      <c r="M208" s="19">
        <f t="shared" si="367"/>
        <v>15682.699999999999</v>
      </c>
      <c r="N208" s="19">
        <f>N209+N210</f>
        <v>15682.699999999999</v>
      </c>
      <c r="O208" s="19">
        <f t="shared" ref="O208" si="368">O209+O210</f>
        <v>0</v>
      </c>
      <c r="P208" s="19">
        <f t="shared" ref="P208:R208" si="369">P209+P210</f>
        <v>15682.699999999999</v>
      </c>
      <c r="Q208" s="19">
        <f t="shared" si="369"/>
        <v>0</v>
      </c>
      <c r="R208" s="19">
        <f t="shared" si="369"/>
        <v>15682.699999999999</v>
      </c>
      <c r="S208" s="125"/>
    </row>
    <row r="209" spans="1:19" ht="31.5" hidden="1" outlineLevel="7" x14ac:dyDescent="0.2">
      <c r="A209" s="73" t="s">
        <v>112</v>
      </c>
      <c r="B209" s="73" t="s">
        <v>7</v>
      </c>
      <c r="C209" s="26" t="s">
        <v>8</v>
      </c>
      <c r="D209" s="7">
        <v>134.80000000000001</v>
      </c>
      <c r="E209" s="20"/>
      <c r="F209" s="20">
        <f t="shared" ref="F209:F210" si="370">SUM(D209:E209)</f>
        <v>134.80000000000001</v>
      </c>
      <c r="G209" s="20"/>
      <c r="H209" s="20">
        <f>SUM(F209:G209)</f>
        <v>134.80000000000001</v>
      </c>
      <c r="I209" s="7">
        <v>100</v>
      </c>
      <c r="J209" s="20"/>
      <c r="K209" s="20">
        <f t="shared" ref="K209:K210" si="371">SUM(I209:J209)</f>
        <v>100</v>
      </c>
      <c r="L209" s="20"/>
      <c r="M209" s="20">
        <f>SUM(K209:L209)</f>
        <v>100</v>
      </c>
      <c r="N209" s="7">
        <v>100</v>
      </c>
      <c r="O209" s="20"/>
      <c r="P209" s="20">
        <f t="shared" ref="P209:P210" si="372">SUM(N209:O209)</f>
        <v>100</v>
      </c>
      <c r="Q209" s="20"/>
      <c r="R209" s="20">
        <f>SUM(P209:Q209)</f>
        <v>100</v>
      </c>
      <c r="S209" s="125"/>
    </row>
    <row r="210" spans="1:19" ht="31.5" outlineLevel="7" x14ac:dyDescent="0.2">
      <c r="A210" s="73" t="s">
        <v>112</v>
      </c>
      <c r="B210" s="73" t="s">
        <v>70</v>
      </c>
      <c r="C210" s="26" t="s">
        <v>71</v>
      </c>
      <c r="D210" s="7">
        <f>13842.3+1740.4</f>
        <v>15582.699999999999</v>
      </c>
      <c r="E210" s="20"/>
      <c r="F210" s="20">
        <f t="shared" si="370"/>
        <v>15582.699999999999</v>
      </c>
      <c r="G210" s="7">
        <v>820.48050000000001</v>
      </c>
      <c r="H210" s="20">
        <f>SUM(F210:G210)</f>
        <v>16403.180499999999</v>
      </c>
      <c r="I210" s="7">
        <f t="shared" ref="I210:N210" si="373">13842.3+1740.4</f>
        <v>15582.699999999999</v>
      </c>
      <c r="J210" s="20"/>
      <c r="K210" s="20">
        <f t="shared" si="371"/>
        <v>15582.699999999999</v>
      </c>
      <c r="L210" s="20"/>
      <c r="M210" s="20">
        <f>SUM(K210:L210)</f>
        <v>15582.699999999999</v>
      </c>
      <c r="N210" s="7">
        <f t="shared" si="373"/>
        <v>15582.699999999999</v>
      </c>
      <c r="O210" s="20"/>
      <c r="P210" s="20">
        <f t="shared" si="372"/>
        <v>15582.699999999999</v>
      </c>
      <c r="Q210" s="20"/>
      <c r="R210" s="20">
        <f>SUM(P210:Q210)</f>
        <v>15582.699999999999</v>
      </c>
      <c r="S210" s="125"/>
    </row>
    <row r="211" spans="1:19" ht="15.75" outlineLevel="7" x14ac:dyDescent="0.2">
      <c r="A211" s="85" t="s">
        <v>780</v>
      </c>
      <c r="B211" s="74"/>
      <c r="C211" s="24" t="s">
        <v>781</v>
      </c>
      <c r="D211" s="7"/>
      <c r="E211" s="20"/>
      <c r="F211" s="20"/>
      <c r="G211" s="19">
        <f t="shared" ref="G211:H213" si="374">G212</f>
        <v>1839.2</v>
      </c>
      <c r="H211" s="19">
        <f t="shared" si="374"/>
        <v>1839.2</v>
      </c>
      <c r="I211" s="7"/>
      <c r="J211" s="20"/>
      <c r="K211" s="20"/>
      <c r="L211" s="19">
        <f t="shared" ref="L211" si="375">L212</f>
        <v>0</v>
      </c>
      <c r="M211" s="19"/>
      <c r="N211" s="7"/>
      <c r="O211" s="20"/>
      <c r="P211" s="20"/>
      <c r="Q211" s="19">
        <f t="shared" ref="Q211" si="376">Q212</f>
        <v>0</v>
      </c>
      <c r="R211" s="19"/>
      <c r="S211" s="125"/>
    </row>
    <row r="212" spans="1:19" ht="31.5" outlineLevel="7" x14ac:dyDescent="0.2">
      <c r="A212" s="95" t="s">
        <v>780</v>
      </c>
      <c r="B212" s="77" t="s">
        <v>70</v>
      </c>
      <c r="C212" s="13" t="s">
        <v>71</v>
      </c>
      <c r="D212" s="7"/>
      <c r="E212" s="20"/>
      <c r="F212" s="20"/>
      <c r="G212" s="7">
        <v>1839.2</v>
      </c>
      <c r="H212" s="20">
        <f>SUM(F212:G212)</f>
        <v>1839.2</v>
      </c>
      <c r="I212" s="7"/>
      <c r="J212" s="20"/>
      <c r="K212" s="20"/>
      <c r="L212" s="7"/>
      <c r="M212" s="20"/>
      <c r="N212" s="7"/>
      <c r="O212" s="20"/>
      <c r="P212" s="20"/>
      <c r="Q212" s="7"/>
      <c r="R212" s="20"/>
      <c r="S212" s="125"/>
    </row>
    <row r="213" spans="1:19" ht="15.75" outlineLevel="7" x14ac:dyDescent="0.2">
      <c r="A213" s="85" t="s">
        <v>779</v>
      </c>
      <c r="B213" s="74"/>
      <c r="C213" s="24" t="s">
        <v>778</v>
      </c>
      <c r="D213" s="7"/>
      <c r="E213" s="20"/>
      <c r="F213" s="20"/>
      <c r="G213" s="19">
        <f t="shared" si="374"/>
        <v>3246.9</v>
      </c>
      <c r="H213" s="19">
        <f t="shared" si="374"/>
        <v>3246.9</v>
      </c>
      <c r="I213" s="7"/>
      <c r="J213" s="20"/>
      <c r="K213" s="20"/>
      <c r="L213" s="19">
        <f t="shared" ref="L213" si="377">L214</f>
        <v>0</v>
      </c>
      <c r="M213" s="19"/>
      <c r="N213" s="7"/>
      <c r="O213" s="20"/>
      <c r="P213" s="20"/>
      <c r="Q213" s="19">
        <f t="shared" ref="Q213" si="378">Q214</f>
        <v>0</v>
      </c>
      <c r="R213" s="19"/>
      <c r="S213" s="125"/>
    </row>
    <row r="214" spans="1:19" ht="31.5" outlineLevel="7" x14ac:dyDescent="0.2">
      <c r="A214" s="95" t="s">
        <v>779</v>
      </c>
      <c r="B214" s="77" t="s">
        <v>70</v>
      </c>
      <c r="C214" s="13" t="s">
        <v>71</v>
      </c>
      <c r="D214" s="7"/>
      <c r="E214" s="20"/>
      <c r="F214" s="20"/>
      <c r="G214" s="7">
        <f>1876.9+1270+100</f>
        <v>3246.9</v>
      </c>
      <c r="H214" s="20">
        <f>SUM(F214:G214)</f>
        <v>3246.9</v>
      </c>
      <c r="I214" s="7"/>
      <c r="J214" s="20"/>
      <c r="K214" s="20"/>
      <c r="L214" s="7"/>
      <c r="M214" s="20"/>
      <c r="N214" s="7"/>
      <c r="O214" s="20"/>
      <c r="P214" s="20"/>
      <c r="Q214" s="7"/>
      <c r="R214" s="20"/>
      <c r="S214" s="125"/>
    </row>
    <row r="215" spans="1:19" ht="15.75" hidden="1" outlineLevel="5" x14ac:dyDescent="0.2">
      <c r="A215" s="72" t="s">
        <v>145</v>
      </c>
      <c r="B215" s="72"/>
      <c r="C215" s="25" t="s">
        <v>146</v>
      </c>
      <c r="D215" s="19">
        <f>D216</f>
        <v>383.4</v>
      </c>
      <c r="E215" s="19">
        <f t="shared" ref="E215:M215" si="379">E216</f>
        <v>0</v>
      </c>
      <c r="F215" s="19">
        <f t="shared" si="379"/>
        <v>383.4</v>
      </c>
      <c r="G215" s="19">
        <f t="shared" si="379"/>
        <v>0</v>
      </c>
      <c r="H215" s="19">
        <f t="shared" si="379"/>
        <v>383.4</v>
      </c>
      <c r="I215" s="19">
        <f t="shared" ref="I215:N215" si="380">I216</f>
        <v>383.4</v>
      </c>
      <c r="J215" s="19">
        <f t="shared" ref="J215" si="381">J216</f>
        <v>0</v>
      </c>
      <c r="K215" s="19">
        <f t="shared" ref="K215" si="382">K216</f>
        <v>383.4</v>
      </c>
      <c r="L215" s="19">
        <f t="shared" si="379"/>
        <v>0</v>
      </c>
      <c r="M215" s="19">
        <f t="shared" si="379"/>
        <v>383.4</v>
      </c>
      <c r="N215" s="19">
        <f t="shared" si="380"/>
        <v>383.4</v>
      </c>
      <c r="O215" s="19">
        <f t="shared" ref="O215" si="383">O216</f>
        <v>0</v>
      </c>
      <c r="P215" s="19">
        <f t="shared" ref="P215:R215" si="384">P216</f>
        <v>383.4</v>
      </c>
      <c r="Q215" s="19">
        <f t="shared" si="384"/>
        <v>0</v>
      </c>
      <c r="R215" s="19">
        <f t="shared" si="384"/>
        <v>383.4</v>
      </c>
      <c r="S215" s="125"/>
    </row>
    <row r="216" spans="1:19" ht="31.5" hidden="1" outlineLevel="7" x14ac:dyDescent="0.2">
      <c r="A216" s="73" t="s">
        <v>145</v>
      </c>
      <c r="B216" s="73" t="s">
        <v>7</v>
      </c>
      <c r="C216" s="26" t="s">
        <v>8</v>
      </c>
      <c r="D216" s="20">
        <v>383.4</v>
      </c>
      <c r="E216" s="20"/>
      <c r="F216" s="20">
        <f>SUM(D216:E216)</f>
        <v>383.4</v>
      </c>
      <c r="G216" s="20"/>
      <c r="H216" s="20">
        <f>SUM(F216:G216)</f>
        <v>383.4</v>
      </c>
      <c r="I216" s="20">
        <v>383.4</v>
      </c>
      <c r="J216" s="20"/>
      <c r="K216" s="20">
        <f>SUM(I216:J216)</f>
        <v>383.4</v>
      </c>
      <c r="L216" s="20"/>
      <c r="M216" s="20">
        <f>SUM(K216:L216)</f>
        <v>383.4</v>
      </c>
      <c r="N216" s="20">
        <v>383.4</v>
      </c>
      <c r="O216" s="20"/>
      <c r="P216" s="20">
        <f>SUM(N216:O216)</f>
        <v>383.4</v>
      </c>
      <c r="Q216" s="20"/>
      <c r="R216" s="20">
        <f>SUM(P216:Q216)</f>
        <v>383.4</v>
      </c>
      <c r="S216" s="125"/>
    </row>
    <row r="217" spans="1:19" ht="15.75" outlineLevel="5" collapsed="1" x14ac:dyDescent="0.2">
      <c r="A217" s="72" t="s">
        <v>114</v>
      </c>
      <c r="B217" s="72"/>
      <c r="C217" s="25" t="s">
        <v>115</v>
      </c>
      <c r="D217" s="19">
        <f>D218</f>
        <v>1341.3</v>
      </c>
      <c r="E217" s="19">
        <f t="shared" ref="E217:M217" si="385">E218</f>
        <v>0</v>
      </c>
      <c r="F217" s="19">
        <f t="shared" si="385"/>
        <v>1341.3</v>
      </c>
      <c r="G217" s="19">
        <f t="shared" si="385"/>
        <v>1641.76441</v>
      </c>
      <c r="H217" s="19">
        <f t="shared" si="385"/>
        <v>2983.06441</v>
      </c>
      <c r="I217" s="19">
        <f>I218</f>
        <v>1341.3</v>
      </c>
      <c r="J217" s="19">
        <f t="shared" ref="J217" si="386">J218</f>
        <v>0</v>
      </c>
      <c r="K217" s="19">
        <f t="shared" ref="K217" si="387">K218</f>
        <v>1341.3</v>
      </c>
      <c r="L217" s="19">
        <f t="shared" si="385"/>
        <v>0</v>
      </c>
      <c r="M217" s="19">
        <f t="shared" si="385"/>
        <v>1341.3</v>
      </c>
      <c r="N217" s="19">
        <f>N218</f>
        <v>1341.3</v>
      </c>
      <c r="O217" s="19">
        <f t="shared" ref="O217" si="388">O218</f>
        <v>0</v>
      </c>
      <c r="P217" s="19">
        <f t="shared" ref="P217:R217" si="389">P218</f>
        <v>1341.3</v>
      </c>
      <c r="Q217" s="19">
        <f t="shared" si="389"/>
        <v>0</v>
      </c>
      <c r="R217" s="19">
        <f t="shared" si="389"/>
        <v>1341.3</v>
      </c>
      <c r="S217" s="125"/>
    </row>
    <row r="218" spans="1:19" ht="31.5" outlineLevel="7" x14ac:dyDescent="0.2">
      <c r="A218" s="73" t="s">
        <v>114</v>
      </c>
      <c r="B218" s="73" t="s">
        <v>70</v>
      </c>
      <c r="C218" s="26" t="s">
        <v>71</v>
      </c>
      <c r="D218" s="20">
        <v>1341.3</v>
      </c>
      <c r="E218" s="20"/>
      <c r="F218" s="20">
        <f>SUM(D218:E218)</f>
        <v>1341.3</v>
      </c>
      <c r="G218" s="7">
        <v>1641.76441</v>
      </c>
      <c r="H218" s="20">
        <f>SUM(F218:G218)</f>
        <v>2983.06441</v>
      </c>
      <c r="I218" s="20">
        <v>1341.3</v>
      </c>
      <c r="J218" s="20"/>
      <c r="K218" s="20">
        <f>SUM(I218:J218)</f>
        <v>1341.3</v>
      </c>
      <c r="L218" s="20"/>
      <c r="M218" s="20">
        <f>SUM(K218:L218)</f>
        <v>1341.3</v>
      </c>
      <c r="N218" s="20">
        <v>1341.3</v>
      </c>
      <c r="O218" s="20"/>
      <c r="P218" s="20">
        <f>SUM(N218:O218)</f>
        <v>1341.3</v>
      </c>
      <c r="Q218" s="20"/>
      <c r="R218" s="20">
        <f>SUM(P218:Q218)</f>
        <v>1341.3</v>
      </c>
      <c r="S218" s="125"/>
    </row>
    <row r="219" spans="1:19" ht="31.5" outlineLevel="3" x14ac:dyDescent="0.2">
      <c r="A219" s="72" t="s">
        <v>147</v>
      </c>
      <c r="B219" s="72"/>
      <c r="C219" s="25" t="s">
        <v>148</v>
      </c>
      <c r="D219" s="19">
        <f>D220+D227</f>
        <v>669.6</v>
      </c>
      <c r="E219" s="19">
        <f t="shared" ref="E219:F219" si="390">E220+E227</f>
        <v>0</v>
      </c>
      <c r="F219" s="19">
        <f t="shared" si="390"/>
        <v>669.6</v>
      </c>
      <c r="G219" s="19">
        <f t="shared" ref="G219:H219" si="391">G220+G227</f>
        <v>333.32499999999999</v>
      </c>
      <c r="H219" s="19">
        <f t="shared" si="391"/>
        <v>1002.9249999999998</v>
      </c>
      <c r="I219" s="19">
        <f t="shared" ref="I219:N219" si="392">I220+I227</f>
        <v>579.70000000000005</v>
      </c>
      <c r="J219" s="19">
        <f t="shared" ref="J219" si="393">J220+J227</f>
        <v>0</v>
      </c>
      <c r="K219" s="19">
        <f t="shared" ref="K219:M219" si="394">K220+K227</f>
        <v>579.70000000000005</v>
      </c>
      <c r="L219" s="19">
        <f t="shared" si="394"/>
        <v>0</v>
      </c>
      <c r="M219" s="19">
        <f t="shared" si="394"/>
        <v>579.70000000000005</v>
      </c>
      <c r="N219" s="19">
        <f t="shared" si="392"/>
        <v>540.6</v>
      </c>
      <c r="O219" s="19">
        <f t="shared" ref="O219" si="395">O220+O227</f>
        <v>0</v>
      </c>
      <c r="P219" s="19">
        <f t="shared" ref="P219:R219" si="396">P220+P227</f>
        <v>540.6</v>
      </c>
      <c r="Q219" s="19">
        <f t="shared" si="396"/>
        <v>0</v>
      </c>
      <c r="R219" s="19">
        <f t="shared" si="396"/>
        <v>540.6</v>
      </c>
      <c r="S219" s="125"/>
    </row>
    <row r="220" spans="1:19" ht="15.75" outlineLevel="4" x14ac:dyDescent="0.2">
      <c r="A220" s="72" t="s">
        <v>149</v>
      </c>
      <c r="B220" s="72"/>
      <c r="C220" s="25" t="s">
        <v>150</v>
      </c>
      <c r="D220" s="19">
        <f>D221+D223+D225</f>
        <v>651.6</v>
      </c>
      <c r="E220" s="19">
        <f t="shared" ref="E220:F220" si="397">E221+E223+E225</f>
        <v>0</v>
      </c>
      <c r="F220" s="19">
        <f t="shared" si="397"/>
        <v>651.6</v>
      </c>
      <c r="G220" s="19">
        <f t="shared" ref="G220:H220" si="398">G221+G223+G225</f>
        <v>333.32499999999999</v>
      </c>
      <c r="H220" s="19">
        <f t="shared" si="398"/>
        <v>984.92499999999984</v>
      </c>
      <c r="I220" s="19">
        <f t="shared" ref="I220:N220" si="399">I221+I223+I225</f>
        <v>561.70000000000005</v>
      </c>
      <c r="J220" s="19">
        <f t="shared" ref="J220" si="400">J221+J223+J225</f>
        <v>0</v>
      </c>
      <c r="K220" s="19">
        <f t="shared" ref="K220:M220" si="401">K221+K223+K225</f>
        <v>561.70000000000005</v>
      </c>
      <c r="L220" s="19">
        <f t="shared" si="401"/>
        <v>0</v>
      </c>
      <c r="M220" s="19">
        <f t="shared" si="401"/>
        <v>561.70000000000005</v>
      </c>
      <c r="N220" s="19">
        <f t="shared" si="399"/>
        <v>522.6</v>
      </c>
      <c r="O220" s="19">
        <f t="shared" ref="O220" si="402">O221+O223+O225</f>
        <v>0</v>
      </c>
      <c r="P220" s="19">
        <f t="shared" ref="P220:R220" si="403">P221+P223+P225</f>
        <v>522.6</v>
      </c>
      <c r="Q220" s="19">
        <f t="shared" si="403"/>
        <v>0</v>
      </c>
      <c r="R220" s="19">
        <f t="shared" si="403"/>
        <v>522.6</v>
      </c>
      <c r="S220" s="125"/>
    </row>
    <row r="221" spans="1:19" ht="15.75" outlineLevel="5" x14ac:dyDescent="0.2">
      <c r="A221" s="72" t="s">
        <v>151</v>
      </c>
      <c r="B221" s="72"/>
      <c r="C221" s="25" t="s">
        <v>152</v>
      </c>
      <c r="D221" s="19">
        <f>D222</f>
        <v>390.9</v>
      </c>
      <c r="E221" s="19">
        <f t="shared" ref="E221:M221" si="404">E222</f>
        <v>0</v>
      </c>
      <c r="F221" s="19">
        <f t="shared" si="404"/>
        <v>390.9</v>
      </c>
      <c r="G221" s="19">
        <f t="shared" si="404"/>
        <v>263.32499999999999</v>
      </c>
      <c r="H221" s="19">
        <f t="shared" si="404"/>
        <v>654.22499999999991</v>
      </c>
      <c r="I221" s="19">
        <f>I222</f>
        <v>301</v>
      </c>
      <c r="J221" s="19">
        <f t="shared" ref="J221" si="405">J222</f>
        <v>0</v>
      </c>
      <c r="K221" s="19">
        <f t="shared" ref="K221" si="406">K222</f>
        <v>301</v>
      </c>
      <c r="L221" s="19">
        <f t="shared" si="404"/>
        <v>0</v>
      </c>
      <c r="M221" s="19">
        <f t="shared" si="404"/>
        <v>301</v>
      </c>
      <c r="N221" s="19">
        <f>N222</f>
        <v>261.89999999999998</v>
      </c>
      <c r="O221" s="19">
        <f t="shared" ref="O221" si="407">O222</f>
        <v>0</v>
      </c>
      <c r="P221" s="19">
        <f t="shared" ref="P221:R221" si="408">P222</f>
        <v>261.89999999999998</v>
      </c>
      <c r="Q221" s="19">
        <f t="shared" si="408"/>
        <v>0</v>
      </c>
      <c r="R221" s="19">
        <f t="shared" si="408"/>
        <v>261.89999999999998</v>
      </c>
      <c r="S221" s="125"/>
    </row>
    <row r="222" spans="1:19" ht="31.5" outlineLevel="7" x14ac:dyDescent="0.2">
      <c r="A222" s="73" t="s">
        <v>151</v>
      </c>
      <c r="B222" s="73" t="s">
        <v>7</v>
      </c>
      <c r="C222" s="26" t="s">
        <v>8</v>
      </c>
      <c r="D222" s="20">
        <v>390.9</v>
      </c>
      <c r="E222" s="20">
        <v>0</v>
      </c>
      <c r="F222" s="20">
        <f>SUM(D222:E222)</f>
        <v>390.9</v>
      </c>
      <c r="G222" s="20">
        <f>333.325-70</f>
        <v>263.32499999999999</v>
      </c>
      <c r="H222" s="20">
        <f>SUM(F222:G222)</f>
        <v>654.22499999999991</v>
      </c>
      <c r="I222" s="20">
        <v>301</v>
      </c>
      <c r="J222" s="20"/>
      <c r="K222" s="20">
        <f>SUM(I222:J222)</f>
        <v>301</v>
      </c>
      <c r="L222" s="20"/>
      <c r="M222" s="20">
        <f>SUM(K222:L222)</f>
        <v>301</v>
      </c>
      <c r="N222" s="20">
        <v>261.89999999999998</v>
      </c>
      <c r="O222" s="20"/>
      <c r="P222" s="20">
        <f>SUM(N222:O222)</f>
        <v>261.89999999999998</v>
      </c>
      <c r="Q222" s="20"/>
      <c r="R222" s="20">
        <f>SUM(P222:Q222)</f>
        <v>261.89999999999998</v>
      </c>
      <c r="S222" s="125"/>
    </row>
    <row r="223" spans="1:19" ht="31.5" outlineLevel="5" x14ac:dyDescent="0.2">
      <c r="A223" s="72" t="s">
        <v>226</v>
      </c>
      <c r="B223" s="72"/>
      <c r="C223" s="25" t="s">
        <v>227</v>
      </c>
      <c r="D223" s="19">
        <f>D224</f>
        <v>84.8</v>
      </c>
      <c r="E223" s="19">
        <f t="shared" ref="E223:M223" si="409">E224</f>
        <v>0</v>
      </c>
      <c r="F223" s="19">
        <f t="shared" si="409"/>
        <v>84.8</v>
      </c>
      <c r="G223" s="19">
        <f t="shared" si="409"/>
        <v>70</v>
      </c>
      <c r="H223" s="19">
        <f t="shared" si="409"/>
        <v>154.80000000000001</v>
      </c>
      <c r="I223" s="19">
        <f>I224</f>
        <v>84.8</v>
      </c>
      <c r="J223" s="19">
        <f t="shared" ref="J223" si="410">J224</f>
        <v>0</v>
      </c>
      <c r="K223" s="19">
        <f t="shared" ref="K223" si="411">K224</f>
        <v>84.8</v>
      </c>
      <c r="L223" s="19">
        <f t="shared" si="409"/>
        <v>0</v>
      </c>
      <c r="M223" s="19">
        <f t="shared" si="409"/>
        <v>84.8</v>
      </c>
      <c r="N223" s="19">
        <f>N224</f>
        <v>84.8</v>
      </c>
      <c r="O223" s="19">
        <f t="shared" ref="O223" si="412">O224</f>
        <v>0</v>
      </c>
      <c r="P223" s="19">
        <f t="shared" ref="P223:R223" si="413">P224</f>
        <v>84.8</v>
      </c>
      <c r="Q223" s="19">
        <f t="shared" si="413"/>
        <v>0</v>
      </c>
      <c r="R223" s="19">
        <f t="shared" si="413"/>
        <v>84.8</v>
      </c>
      <c r="S223" s="125"/>
    </row>
    <row r="224" spans="1:19" ht="31.5" outlineLevel="7" x14ac:dyDescent="0.2">
      <c r="A224" s="73" t="s">
        <v>226</v>
      </c>
      <c r="B224" s="73" t="s">
        <v>7</v>
      </c>
      <c r="C224" s="26" t="s">
        <v>8</v>
      </c>
      <c r="D224" s="20">
        <v>84.8</v>
      </c>
      <c r="E224" s="20"/>
      <c r="F224" s="20">
        <f>SUM(D224:E224)</f>
        <v>84.8</v>
      </c>
      <c r="G224" s="20">
        <v>70</v>
      </c>
      <c r="H224" s="20">
        <f>SUM(F224:G224)</f>
        <v>154.80000000000001</v>
      </c>
      <c r="I224" s="20">
        <v>84.8</v>
      </c>
      <c r="J224" s="20"/>
      <c r="K224" s="20">
        <f>SUM(I224:J224)</f>
        <v>84.8</v>
      </c>
      <c r="L224" s="20"/>
      <c r="M224" s="20">
        <f>SUM(K224:L224)</f>
        <v>84.8</v>
      </c>
      <c r="N224" s="20">
        <v>84.8</v>
      </c>
      <c r="O224" s="20"/>
      <c r="P224" s="20">
        <f>SUM(N224:O224)</f>
        <v>84.8</v>
      </c>
      <c r="Q224" s="20"/>
      <c r="R224" s="20">
        <f>SUM(P224:Q224)</f>
        <v>84.8</v>
      </c>
      <c r="S224" s="125"/>
    </row>
    <row r="225" spans="1:19" ht="15.75" hidden="1" outlineLevel="5" x14ac:dyDescent="0.2">
      <c r="A225" s="72" t="s">
        <v>228</v>
      </c>
      <c r="B225" s="72"/>
      <c r="C225" s="25" t="s">
        <v>229</v>
      </c>
      <c r="D225" s="19">
        <f>D226</f>
        <v>175.9</v>
      </c>
      <c r="E225" s="19">
        <f t="shared" ref="E225:M225" si="414">E226</f>
        <v>0</v>
      </c>
      <c r="F225" s="19">
        <f t="shared" si="414"/>
        <v>175.9</v>
      </c>
      <c r="G225" s="19">
        <f t="shared" si="414"/>
        <v>0</v>
      </c>
      <c r="H225" s="19">
        <f t="shared" si="414"/>
        <v>175.9</v>
      </c>
      <c r="I225" s="19">
        <f>I226</f>
        <v>175.9</v>
      </c>
      <c r="J225" s="19">
        <f t="shared" ref="J225" si="415">J226</f>
        <v>0</v>
      </c>
      <c r="K225" s="19">
        <f t="shared" ref="K225" si="416">K226</f>
        <v>175.9</v>
      </c>
      <c r="L225" s="19">
        <f t="shared" si="414"/>
        <v>0</v>
      </c>
      <c r="M225" s="19">
        <f t="shared" si="414"/>
        <v>175.9</v>
      </c>
      <c r="N225" s="19">
        <f>N226</f>
        <v>175.9</v>
      </c>
      <c r="O225" s="19">
        <f t="shared" ref="O225" si="417">O226</f>
        <v>0</v>
      </c>
      <c r="P225" s="19">
        <f t="shared" ref="P225:R225" si="418">P226</f>
        <v>175.9</v>
      </c>
      <c r="Q225" s="19">
        <f t="shared" si="418"/>
        <v>0</v>
      </c>
      <c r="R225" s="19">
        <f t="shared" si="418"/>
        <v>175.9</v>
      </c>
      <c r="S225" s="125"/>
    </row>
    <row r="226" spans="1:19" ht="31.5" hidden="1" outlineLevel="7" x14ac:dyDescent="0.2">
      <c r="A226" s="73" t="s">
        <v>228</v>
      </c>
      <c r="B226" s="73" t="s">
        <v>7</v>
      </c>
      <c r="C226" s="26" t="s">
        <v>8</v>
      </c>
      <c r="D226" s="20">
        <v>175.9</v>
      </c>
      <c r="E226" s="20"/>
      <c r="F226" s="20">
        <f>SUM(D226:E226)</f>
        <v>175.9</v>
      </c>
      <c r="G226" s="20"/>
      <c r="H226" s="20">
        <f>SUM(F226:G226)</f>
        <v>175.9</v>
      </c>
      <c r="I226" s="20">
        <v>175.9</v>
      </c>
      <c r="J226" s="20"/>
      <c r="K226" s="20">
        <f>SUM(I226:J226)</f>
        <v>175.9</v>
      </c>
      <c r="L226" s="20"/>
      <c r="M226" s="20">
        <f>SUM(K226:L226)</f>
        <v>175.9</v>
      </c>
      <c r="N226" s="20">
        <v>175.9</v>
      </c>
      <c r="O226" s="20"/>
      <c r="P226" s="20">
        <f>SUM(N226:O226)</f>
        <v>175.9</v>
      </c>
      <c r="Q226" s="20"/>
      <c r="R226" s="20">
        <f>SUM(P226:Q226)</f>
        <v>175.9</v>
      </c>
      <c r="S226" s="125"/>
    </row>
    <row r="227" spans="1:19" ht="31.5" hidden="1" outlineLevel="4" x14ac:dyDescent="0.2">
      <c r="A227" s="72" t="s">
        <v>230</v>
      </c>
      <c r="B227" s="72"/>
      <c r="C227" s="25" t="s">
        <v>231</v>
      </c>
      <c r="D227" s="19">
        <f t="shared" ref="D227:R228" si="419">D228</f>
        <v>18</v>
      </c>
      <c r="E227" s="19">
        <f t="shared" si="419"/>
        <v>0</v>
      </c>
      <c r="F227" s="19">
        <f t="shared" si="419"/>
        <v>18</v>
      </c>
      <c r="G227" s="19">
        <f t="shared" si="419"/>
        <v>0</v>
      </c>
      <c r="H227" s="19">
        <f t="shared" si="419"/>
        <v>18</v>
      </c>
      <c r="I227" s="19">
        <f t="shared" si="419"/>
        <v>18</v>
      </c>
      <c r="J227" s="19">
        <f t="shared" si="419"/>
        <v>0</v>
      </c>
      <c r="K227" s="19">
        <f t="shared" si="419"/>
        <v>18</v>
      </c>
      <c r="L227" s="19">
        <f t="shared" si="419"/>
        <v>0</v>
      </c>
      <c r="M227" s="19">
        <f t="shared" si="419"/>
        <v>18</v>
      </c>
      <c r="N227" s="19">
        <f t="shared" si="419"/>
        <v>18</v>
      </c>
      <c r="O227" s="19">
        <f t="shared" si="419"/>
        <v>0</v>
      </c>
      <c r="P227" s="19">
        <f t="shared" si="419"/>
        <v>18</v>
      </c>
      <c r="Q227" s="19">
        <f t="shared" si="419"/>
        <v>0</v>
      </c>
      <c r="R227" s="19">
        <f t="shared" si="419"/>
        <v>18</v>
      </c>
      <c r="S227" s="125"/>
    </row>
    <row r="228" spans="1:19" ht="15.75" hidden="1" outlineLevel="5" x14ac:dyDescent="0.2">
      <c r="A228" s="72" t="s">
        <v>232</v>
      </c>
      <c r="B228" s="72"/>
      <c r="C228" s="25" t="s">
        <v>233</v>
      </c>
      <c r="D228" s="19">
        <f t="shared" si="419"/>
        <v>18</v>
      </c>
      <c r="E228" s="19">
        <f t="shared" si="419"/>
        <v>0</v>
      </c>
      <c r="F228" s="19">
        <f t="shared" si="419"/>
        <v>18</v>
      </c>
      <c r="G228" s="19">
        <f t="shared" si="419"/>
        <v>0</v>
      </c>
      <c r="H228" s="19">
        <f t="shared" si="419"/>
        <v>18</v>
      </c>
      <c r="I228" s="19">
        <f t="shared" si="419"/>
        <v>18</v>
      </c>
      <c r="J228" s="19">
        <f t="shared" si="419"/>
        <v>0</v>
      </c>
      <c r="K228" s="19">
        <f t="shared" si="419"/>
        <v>18</v>
      </c>
      <c r="L228" s="19">
        <f t="shared" si="419"/>
        <v>0</v>
      </c>
      <c r="M228" s="19">
        <f t="shared" si="419"/>
        <v>18</v>
      </c>
      <c r="N228" s="19">
        <f t="shared" si="419"/>
        <v>18</v>
      </c>
      <c r="O228" s="19">
        <f t="shared" si="419"/>
        <v>0</v>
      </c>
      <c r="P228" s="19">
        <f t="shared" si="419"/>
        <v>18</v>
      </c>
      <c r="Q228" s="19">
        <f t="shared" si="419"/>
        <v>0</v>
      </c>
      <c r="R228" s="19">
        <f t="shared" si="419"/>
        <v>18</v>
      </c>
      <c r="S228" s="125"/>
    </row>
    <row r="229" spans="1:19" ht="31.5" hidden="1" outlineLevel="7" x14ac:dyDescent="0.2">
      <c r="A229" s="73" t="s">
        <v>232</v>
      </c>
      <c r="B229" s="73" t="s">
        <v>7</v>
      </c>
      <c r="C229" s="26" t="s">
        <v>8</v>
      </c>
      <c r="D229" s="20">
        <v>18</v>
      </c>
      <c r="E229" s="20"/>
      <c r="F229" s="20">
        <f>SUM(D229:E229)</f>
        <v>18</v>
      </c>
      <c r="G229" s="20"/>
      <c r="H229" s="20">
        <f>SUM(F229:G229)</f>
        <v>18</v>
      </c>
      <c r="I229" s="20">
        <v>18</v>
      </c>
      <c r="J229" s="20"/>
      <c r="K229" s="20">
        <f>SUM(I229:J229)</f>
        <v>18</v>
      </c>
      <c r="L229" s="20"/>
      <c r="M229" s="20">
        <f>SUM(K229:L229)</f>
        <v>18</v>
      </c>
      <c r="N229" s="20">
        <v>18</v>
      </c>
      <c r="O229" s="20"/>
      <c r="P229" s="20">
        <f>SUM(N229:O229)</f>
        <v>18</v>
      </c>
      <c r="Q229" s="20"/>
      <c r="R229" s="20">
        <f>SUM(P229:Q229)</f>
        <v>18</v>
      </c>
      <c r="S229" s="125"/>
    </row>
    <row r="230" spans="1:19" ht="47.25" outlineLevel="3" collapsed="1" x14ac:dyDescent="0.2">
      <c r="A230" s="72" t="s">
        <v>105</v>
      </c>
      <c r="B230" s="72"/>
      <c r="C230" s="25" t="s">
        <v>106</v>
      </c>
      <c r="D230" s="19">
        <f t="shared" ref="D230:R231" si="420">D231</f>
        <v>25114.799999999999</v>
      </c>
      <c r="E230" s="19">
        <f t="shared" si="420"/>
        <v>0</v>
      </c>
      <c r="F230" s="19">
        <f t="shared" si="420"/>
        <v>25114.799999999999</v>
      </c>
      <c r="G230" s="19">
        <f t="shared" si="420"/>
        <v>3106.19769</v>
      </c>
      <c r="H230" s="19">
        <f t="shared" si="420"/>
        <v>28220.99769</v>
      </c>
      <c r="I230" s="19">
        <f t="shared" si="420"/>
        <v>26005.200000000001</v>
      </c>
      <c r="J230" s="19">
        <f t="shared" si="420"/>
        <v>0</v>
      </c>
      <c r="K230" s="19">
        <f t="shared" si="420"/>
        <v>26005.200000000001</v>
      </c>
      <c r="L230" s="19">
        <f t="shared" si="420"/>
        <v>0</v>
      </c>
      <c r="M230" s="19">
        <f t="shared" si="420"/>
        <v>26005.200000000001</v>
      </c>
      <c r="N230" s="19">
        <f t="shared" si="420"/>
        <v>26939.9</v>
      </c>
      <c r="O230" s="19">
        <f t="shared" si="420"/>
        <v>0</v>
      </c>
      <c r="P230" s="19">
        <f t="shared" si="420"/>
        <v>26939.9</v>
      </c>
      <c r="Q230" s="19">
        <f t="shared" si="420"/>
        <v>0</v>
      </c>
      <c r="R230" s="19">
        <f t="shared" si="420"/>
        <v>26939.9</v>
      </c>
      <c r="S230" s="125"/>
    </row>
    <row r="231" spans="1:19" ht="31.5" outlineLevel="4" x14ac:dyDescent="0.2">
      <c r="A231" s="72" t="s">
        <v>107</v>
      </c>
      <c r="B231" s="72"/>
      <c r="C231" s="25" t="s">
        <v>39</v>
      </c>
      <c r="D231" s="19">
        <f t="shared" si="420"/>
        <v>25114.799999999999</v>
      </c>
      <c r="E231" s="19">
        <f t="shared" si="420"/>
        <v>0</v>
      </c>
      <c r="F231" s="19">
        <f t="shared" si="420"/>
        <v>25114.799999999999</v>
      </c>
      <c r="G231" s="19">
        <f t="shared" si="420"/>
        <v>3106.19769</v>
      </c>
      <c r="H231" s="19">
        <f t="shared" si="420"/>
        <v>28220.99769</v>
      </c>
      <c r="I231" s="19">
        <f t="shared" si="420"/>
        <v>26005.200000000001</v>
      </c>
      <c r="J231" s="19">
        <f t="shared" si="420"/>
        <v>0</v>
      </c>
      <c r="K231" s="19">
        <f t="shared" si="420"/>
        <v>26005.200000000001</v>
      </c>
      <c r="L231" s="19">
        <f t="shared" si="420"/>
        <v>0</v>
      </c>
      <c r="M231" s="19">
        <f t="shared" si="420"/>
        <v>26005.200000000001</v>
      </c>
      <c r="N231" s="19">
        <f t="shared" si="420"/>
        <v>26939.9</v>
      </c>
      <c r="O231" s="19">
        <f t="shared" si="420"/>
        <v>0</v>
      </c>
      <c r="P231" s="19">
        <f t="shared" si="420"/>
        <v>26939.9</v>
      </c>
      <c r="Q231" s="19">
        <f t="shared" si="420"/>
        <v>0</v>
      </c>
      <c r="R231" s="19">
        <f t="shared" si="420"/>
        <v>26939.9</v>
      </c>
      <c r="S231" s="125"/>
    </row>
    <row r="232" spans="1:19" ht="15.75" outlineLevel="5" x14ac:dyDescent="0.2">
      <c r="A232" s="72" t="s">
        <v>108</v>
      </c>
      <c r="B232" s="72"/>
      <c r="C232" s="25" t="s">
        <v>109</v>
      </c>
      <c r="D232" s="19">
        <f>D233+D234+D235</f>
        <v>25114.799999999999</v>
      </c>
      <c r="E232" s="19">
        <f t="shared" ref="E232:F232" si="421">E233+E234+E235</f>
        <v>0</v>
      </c>
      <c r="F232" s="19">
        <f t="shared" si="421"/>
        <v>25114.799999999999</v>
      </c>
      <c r="G232" s="19">
        <f t="shared" ref="G232:H232" si="422">G233+G234+G235</f>
        <v>3106.19769</v>
      </c>
      <c r="H232" s="19">
        <f t="shared" si="422"/>
        <v>28220.99769</v>
      </c>
      <c r="I232" s="19">
        <f>I233+I234+I235</f>
        <v>26005.200000000001</v>
      </c>
      <c r="J232" s="19">
        <f t="shared" ref="J232" si="423">J233+J234+J235</f>
        <v>0</v>
      </c>
      <c r="K232" s="19">
        <f t="shared" ref="K232:M232" si="424">K233+K234+K235</f>
        <v>26005.200000000001</v>
      </c>
      <c r="L232" s="19">
        <f t="shared" si="424"/>
        <v>0</v>
      </c>
      <c r="M232" s="19">
        <f t="shared" si="424"/>
        <v>26005.200000000001</v>
      </c>
      <c r="N232" s="19">
        <f>N233+N234+N235</f>
        <v>26939.9</v>
      </c>
      <c r="O232" s="19">
        <f t="shared" ref="O232" si="425">O233+O234+O235</f>
        <v>0</v>
      </c>
      <c r="P232" s="19">
        <f t="shared" ref="P232:R232" si="426">P233+P234+P235</f>
        <v>26939.9</v>
      </c>
      <c r="Q232" s="19">
        <f t="shared" si="426"/>
        <v>0</v>
      </c>
      <c r="R232" s="19">
        <f t="shared" si="426"/>
        <v>26939.9</v>
      </c>
      <c r="S232" s="125"/>
    </row>
    <row r="233" spans="1:19" ht="47.25" outlineLevel="7" x14ac:dyDescent="0.2">
      <c r="A233" s="73" t="s">
        <v>108</v>
      </c>
      <c r="B233" s="73" t="s">
        <v>4</v>
      </c>
      <c r="C233" s="26" t="s">
        <v>5</v>
      </c>
      <c r="D233" s="7">
        <f>14658+7960.2</f>
        <v>22618.2</v>
      </c>
      <c r="E233" s="20"/>
      <c r="F233" s="20">
        <f t="shared" ref="F233:F235" si="427">SUM(D233:E233)</f>
        <v>22618.2</v>
      </c>
      <c r="G233" s="7">
        <f>1600.9+633.27869</f>
        <v>2234.1786900000002</v>
      </c>
      <c r="H233" s="20">
        <f>SUM(F233:G233)</f>
        <v>24852.378690000001</v>
      </c>
      <c r="I233" s="7">
        <f>15244.3+8278.6</f>
        <v>23522.9</v>
      </c>
      <c r="J233" s="20"/>
      <c r="K233" s="20">
        <f t="shared" ref="K233:K235" si="428">SUM(I233:J233)</f>
        <v>23522.9</v>
      </c>
      <c r="L233" s="20"/>
      <c r="M233" s="20">
        <f>SUM(K233:L233)</f>
        <v>23522.9</v>
      </c>
      <c r="N233" s="7">
        <f>15854.1+8609.7</f>
        <v>24463.800000000003</v>
      </c>
      <c r="O233" s="20"/>
      <c r="P233" s="20">
        <f t="shared" ref="P233:P235" si="429">SUM(N233:O233)</f>
        <v>24463.800000000003</v>
      </c>
      <c r="Q233" s="20"/>
      <c r="R233" s="20">
        <f>SUM(P233:Q233)</f>
        <v>24463.800000000003</v>
      </c>
      <c r="S233" s="125"/>
    </row>
    <row r="234" spans="1:19" ht="31.5" outlineLevel="7" x14ac:dyDescent="0.2">
      <c r="A234" s="73" t="s">
        <v>108</v>
      </c>
      <c r="B234" s="73" t="s">
        <v>7</v>
      </c>
      <c r="C234" s="26" t="s">
        <v>8</v>
      </c>
      <c r="D234" s="7">
        <f>1573.9+823+62.2</f>
        <v>2459.1</v>
      </c>
      <c r="E234" s="20"/>
      <c r="F234" s="20">
        <f t="shared" si="427"/>
        <v>2459.1</v>
      </c>
      <c r="G234" s="7">
        <v>872.01900000000001</v>
      </c>
      <c r="H234" s="20">
        <f>SUM(F234:G234)</f>
        <v>3331.1189999999997</v>
      </c>
      <c r="I234" s="7">
        <f>1573.9+823+47.9</f>
        <v>2444.8000000000002</v>
      </c>
      <c r="J234" s="20"/>
      <c r="K234" s="20">
        <f t="shared" si="428"/>
        <v>2444.8000000000002</v>
      </c>
      <c r="L234" s="20"/>
      <c r="M234" s="20">
        <f>SUM(K234:L234)</f>
        <v>2444.8000000000002</v>
      </c>
      <c r="N234" s="7">
        <f>1573.9+823+41.7</f>
        <v>2438.6</v>
      </c>
      <c r="O234" s="20"/>
      <c r="P234" s="20">
        <f t="shared" si="429"/>
        <v>2438.6</v>
      </c>
      <c r="Q234" s="20"/>
      <c r="R234" s="20">
        <f>SUM(P234:Q234)</f>
        <v>2438.6</v>
      </c>
      <c r="S234" s="125"/>
    </row>
    <row r="235" spans="1:19" ht="15.75" hidden="1" outlineLevel="7" x14ac:dyDescent="0.2">
      <c r="A235" s="73" t="s">
        <v>108</v>
      </c>
      <c r="B235" s="73" t="s">
        <v>15</v>
      </c>
      <c r="C235" s="26" t="s">
        <v>16</v>
      </c>
      <c r="D235" s="7">
        <f>29.1+8.4</f>
        <v>37.5</v>
      </c>
      <c r="E235" s="20"/>
      <c r="F235" s="20">
        <f t="shared" si="427"/>
        <v>37.5</v>
      </c>
      <c r="G235" s="20"/>
      <c r="H235" s="20">
        <f>SUM(F235:G235)</f>
        <v>37.5</v>
      </c>
      <c r="I235" s="7">
        <f t="shared" ref="I235:N235" si="430">29.1+8.4</f>
        <v>37.5</v>
      </c>
      <c r="J235" s="20"/>
      <c r="K235" s="20">
        <f t="shared" si="428"/>
        <v>37.5</v>
      </c>
      <c r="L235" s="20"/>
      <c r="M235" s="20">
        <f>SUM(K235:L235)</f>
        <v>37.5</v>
      </c>
      <c r="N235" s="7">
        <f t="shared" si="430"/>
        <v>37.5</v>
      </c>
      <c r="O235" s="20"/>
      <c r="P235" s="20">
        <f t="shared" si="429"/>
        <v>37.5</v>
      </c>
      <c r="Q235" s="20"/>
      <c r="R235" s="20">
        <f>SUM(P235:Q235)</f>
        <v>37.5</v>
      </c>
      <c r="S235" s="125"/>
    </row>
    <row r="236" spans="1:19" ht="31.5" outlineLevel="2" collapsed="1" x14ac:dyDescent="0.2">
      <c r="A236" s="72" t="s">
        <v>127</v>
      </c>
      <c r="B236" s="72"/>
      <c r="C236" s="25" t="s">
        <v>128</v>
      </c>
      <c r="D236" s="19">
        <f>D241+D250+D257+D237</f>
        <v>35142</v>
      </c>
      <c r="E236" s="19">
        <f t="shared" ref="E236:F236" si="431">E241+E250+E257+E237</f>
        <v>0</v>
      </c>
      <c r="F236" s="19">
        <f t="shared" si="431"/>
        <v>35142</v>
      </c>
      <c r="G236" s="19">
        <f t="shared" ref="G236:H236" si="432">G241+G250+G257+G237</f>
        <v>1000</v>
      </c>
      <c r="H236" s="19">
        <f t="shared" si="432"/>
        <v>36142</v>
      </c>
      <c r="I236" s="19">
        <f t="shared" ref="I236:N236" si="433">I241+I250+I257+I237</f>
        <v>37166.1</v>
      </c>
      <c r="J236" s="19">
        <f t="shared" ref="J236" si="434">J241+J250+J257+J237</f>
        <v>0</v>
      </c>
      <c r="K236" s="19">
        <f t="shared" ref="K236:M236" si="435">K241+K250+K257+K237</f>
        <v>37166.1</v>
      </c>
      <c r="L236" s="19">
        <f t="shared" si="435"/>
        <v>0</v>
      </c>
      <c r="M236" s="19">
        <f t="shared" si="435"/>
        <v>37166.1</v>
      </c>
      <c r="N236" s="19">
        <f t="shared" si="433"/>
        <v>36184.699999999997</v>
      </c>
      <c r="O236" s="19">
        <f t="shared" ref="O236" si="436">O241+O250+O257+O237</f>
        <v>0</v>
      </c>
      <c r="P236" s="19">
        <f t="shared" ref="P236:R236" si="437">P241+P250+P257+P237</f>
        <v>36184.699999999997</v>
      </c>
      <c r="Q236" s="19">
        <f t="shared" si="437"/>
        <v>0</v>
      </c>
      <c r="R236" s="19">
        <f t="shared" si="437"/>
        <v>36184.699999999997</v>
      </c>
      <c r="S236" s="125"/>
    </row>
    <row r="237" spans="1:19" ht="31.5" hidden="1" outlineLevel="2" x14ac:dyDescent="0.2">
      <c r="A237" s="76" t="s">
        <v>172</v>
      </c>
      <c r="B237" s="76"/>
      <c r="C237" s="12" t="s">
        <v>173</v>
      </c>
      <c r="D237" s="6">
        <f>D238</f>
        <v>711</v>
      </c>
      <c r="E237" s="6">
        <f t="shared" ref="E237:M238" si="438">E238</f>
        <v>0</v>
      </c>
      <c r="F237" s="6">
        <f t="shared" si="438"/>
        <v>711</v>
      </c>
      <c r="G237" s="6">
        <f t="shared" si="438"/>
        <v>0</v>
      </c>
      <c r="H237" s="6">
        <f t="shared" si="438"/>
        <v>711</v>
      </c>
      <c r="I237" s="6">
        <f t="shared" ref="I237:N238" si="439">I238</f>
        <v>711</v>
      </c>
      <c r="J237" s="6">
        <f t="shared" ref="J237:J238" si="440">J238</f>
        <v>0</v>
      </c>
      <c r="K237" s="6">
        <f t="shared" ref="K237:K238" si="441">K238</f>
        <v>711</v>
      </c>
      <c r="L237" s="6">
        <f t="shared" si="438"/>
        <v>0</v>
      </c>
      <c r="M237" s="6">
        <f t="shared" si="438"/>
        <v>711</v>
      </c>
      <c r="N237" s="6">
        <f t="shared" si="439"/>
        <v>711</v>
      </c>
      <c r="O237" s="6">
        <f t="shared" ref="O237:O238" si="442">O238</f>
        <v>0</v>
      </c>
      <c r="P237" s="6">
        <f t="shared" ref="P237:R238" si="443">P238</f>
        <v>711</v>
      </c>
      <c r="Q237" s="6">
        <f t="shared" si="443"/>
        <v>0</v>
      </c>
      <c r="R237" s="6">
        <f t="shared" si="443"/>
        <v>711</v>
      </c>
      <c r="S237" s="125"/>
    </row>
    <row r="238" spans="1:19" ht="31.5" hidden="1" outlineLevel="2" x14ac:dyDescent="0.2">
      <c r="A238" s="76" t="s">
        <v>174</v>
      </c>
      <c r="B238" s="76"/>
      <c r="C238" s="12" t="s">
        <v>469</v>
      </c>
      <c r="D238" s="6">
        <f>D239</f>
        <v>711</v>
      </c>
      <c r="E238" s="6">
        <f t="shared" si="438"/>
        <v>0</v>
      </c>
      <c r="F238" s="6">
        <f t="shared" si="438"/>
        <v>711</v>
      </c>
      <c r="G238" s="6">
        <f t="shared" si="438"/>
        <v>0</v>
      </c>
      <c r="H238" s="6">
        <f t="shared" si="438"/>
        <v>711</v>
      </c>
      <c r="I238" s="6">
        <f t="shared" si="439"/>
        <v>711</v>
      </c>
      <c r="J238" s="6">
        <f t="shared" si="440"/>
        <v>0</v>
      </c>
      <c r="K238" s="6">
        <f t="shared" si="441"/>
        <v>711</v>
      </c>
      <c r="L238" s="6">
        <f t="shared" si="438"/>
        <v>0</v>
      </c>
      <c r="M238" s="6">
        <f t="shared" si="438"/>
        <v>711</v>
      </c>
      <c r="N238" s="6">
        <f t="shared" si="439"/>
        <v>711</v>
      </c>
      <c r="O238" s="6">
        <f t="shared" si="442"/>
        <v>0</v>
      </c>
      <c r="P238" s="6">
        <f t="shared" si="443"/>
        <v>711</v>
      </c>
      <c r="Q238" s="6">
        <f t="shared" si="443"/>
        <v>0</v>
      </c>
      <c r="R238" s="6">
        <f t="shared" si="443"/>
        <v>711</v>
      </c>
      <c r="S238" s="125"/>
    </row>
    <row r="239" spans="1:19" ht="15.75" hidden="1" outlineLevel="2" x14ac:dyDescent="0.2">
      <c r="A239" s="76" t="s">
        <v>468</v>
      </c>
      <c r="B239" s="76"/>
      <c r="C239" s="12" t="s">
        <v>175</v>
      </c>
      <c r="D239" s="6">
        <f t="shared" ref="D239:R239" si="444">D240</f>
        <v>711</v>
      </c>
      <c r="E239" s="6">
        <f t="shared" si="444"/>
        <v>0</v>
      </c>
      <c r="F239" s="6">
        <f t="shared" si="444"/>
        <v>711</v>
      </c>
      <c r="G239" s="6">
        <f t="shared" si="444"/>
        <v>0</v>
      </c>
      <c r="H239" s="6">
        <f t="shared" si="444"/>
        <v>711</v>
      </c>
      <c r="I239" s="6">
        <f t="shared" si="444"/>
        <v>711</v>
      </c>
      <c r="J239" s="6">
        <f t="shared" si="444"/>
        <v>0</v>
      </c>
      <c r="K239" s="6">
        <f t="shared" si="444"/>
        <v>711</v>
      </c>
      <c r="L239" s="6">
        <f t="shared" si="444"/>
        <v>0</v>
      </c>
      <c r="M239" s="6">
        <f t="shared" si="444"/>
        <v>711</v>
      </c>
      <c r="N239" s="6">
        <f t="shared" si="444"/>
        <v>711</v>
      </c>
      <c r="O239" s="6">
        <f t="shared" si="444"/>
        <v>0</v>
      </c>
      <c r="P239" s="6">
        <f t="shared" si="444"/>
        <v>711</v>
      </c>
      <c r="Q239" s="6">
        <f t="shared" si="444"/>
        <v>0</v>
      </c>
      <c r="R239" s="6">
        <f t="shared" si="444"/>
        <v>711</v>
      </c>
      <c r="S239" s="125"/>
    </row>
    <row r="240" spans="1:19" ht="15.75" hidden="1" outlineLevel="2" x14ac:dyDescent="0.2">
      <c r="A240" s="77" t="s">
        <v>468</v>
      </c>
      <c r="B240" s="77" t="s">
        <v>15</v>
      </c>
      <c r="C240" s="13" t="s">
        <v>16</v>
      </c>
      <c r="D240" s="7">
        <v>711</v>
      </c>
      <c r="E240" s="20"/>
      <c r="F240" s="20">
        <f>SUM(D240:E240)</f>
        <v>711</v>
      </c>
      <c r="G240" s="20"/>
      <c r="H240" s="20">
        <f>SUM(F240:G240)</f>
        <v>711</v>
      </c>
      <c r="I240" s="7">
        <v>711</v>
      </c>
      <c r="J240" s="20"/>
      <c r="K240" s="20">
        <f>SUM(I240:J240)</f>
        <v>711</v>
      </c>
      <c r="L240" s="20"/>
      <c r="M240" s="20">
        <f>SUM(K240:L240)</f>
        <v>711</v>
      </c>
      <c r="N240" s="7">
        <v>711</v>
      </c>
      <c r="O240" s="20"/>
      <c r="P240" s="20">
        <f>SUM(N240:O240)</f>
        <v>711</v>
      </c>
      <c r="Q240" s="20"/>
      <c r="R240" s="20">
        <f>SUM(P240:Q240)</f>
        <v>711</v>
      </c>
      <c r="S240" s="125"/>
    </row>
    <row r="241" spans="1:19" ht="30.75" customHeight="1" outlineLevel="7" x14ac:dyDescent="0.2">
      <c r="A241" s="72" t="s">
        <v>289</v>
      </c>
      <c r="B241" s="72"/>
      <c r="C241" s="25" t="s">
        <v>290</v>
      </c>
      <c r="D241" s="19">
        <f>D242+D245</f>
        <v>1204.8</v>
      </c>
      <c r="E241" s="19">
        <f t="shared" ref="E241:F241" si="445">E242+E245</f>
        <v>0</v>
      </c>
      <c r="F241" s="19">
        <f t="shared" si="445"/>
        <v>1204.8</v>
      </c>
      <c r="G241" s="19">
        <f t="shared" ref="G241:H241" si="446">G242+G245</f>
        <v>1000</v>
      </c>
      <c r="H241" s="19">
        <f t="shared" si="446"/>
        <v>2204.8000000000002</v>
      </c>
      <c r="I241" s="19">
        <f t="shared" ref="I241:N241" si="447">I242+I245</f>
        <v>2867.8999999999996</v>
      </c>
      <c r="J241" s="19">
        <f t="shared" ref="J241" si="448">J242+J245</f>
        <v>0</v>
      </c>
      <c r="K241" s="19">
        <f t="shared" ref="K241:M241" si="449">K242+K245</f>
        <v>2867.8999999999996</v>
      </c>
      <c r="L241" s="19">
        <f t="shared" si="449"/>
        <v>0</v>
      </c>
      <c r="M241" s="19">
        <f t="shared" si="449"/>
        <v>2867.8999999999996</v>
      </c>
      <c r="N241" s="19">
        <f t="shared" si="447"/>
        <v>1204.8</v>
      </c>
      <c r="O241" s="19">
        <f t="shared" ref="O241" si="450">O242+O245</f>
        <v>0</v>
      </c>
      <c r="P241" s="19">
        <f t="shared" ref="P241:R241" si="451">P242+P245</f>
        <v>1204.8</v>
      </c>
      <c r="Q241" s="19">
        <f t="shared" si="451"/>
        <v>0</v>
      </c>
      <c r="R241" s="19">
        <f t="shared" si="451"/>
        <v>1204.8</v>
      </c>
      <c r="S241" s="125"/>
    </row>
    <row r="242" spans="1:19" ht="31.5" outlineLevel="4" x14ac:dyDescent="0.2">
      <c r="A242" s="72" t="s">
        <v>291</v>
      </c>
      <c r="B242" s="72"/>
      <c r="C242" s="25" t="s">
        <v>292</v>
      </c>
      <c r="D242" s="19">
        <f t="shared" ref="D242:R243" si="452">D243</f>
        <v>734.8</v>
      </c>
      <c r="E242" s="19">
        <f t="shared" si="452"/>
        <v>0</v>
      </c>
      <c r="F242" s="19">
        <f t="shared" si="452"/>
        <v>734.8</v>
      </c>
      <c r="G242" s="19">
        <f t="shared" si="452"/>
        <v>1000</v>
      </c>
      <c r="H242" s="19">
        <f t="shared" si="452"/>
        <v>1734.8</v>
      </c>
      <c r="I242" s="19">
        <f t="shared" si="452"/>
        <v>734.8</v>
      </c>
      <c r="J242" s="19">
        <f t="shared" si="452"/>
        <v>0</v>
      </c>
      <c r="K242" s="19">
        <f t="shared" si="452"/>
        <v>734.8</v>
      </c>
      <c r="L242" s="19">
        <f t="shared" si="452"/>
        <v>0</v>
      </c>
      <c r="M242" s="19">
        <f t="shared" si="452"/>
        <v>734.8</v>
      </c>
      <c r="N242" s="19">
        <f t="shared" si="452"/>
        <v>734.8</v>
      </c>
      <c r="O242" s="19">
        <f t="shared" si="452"/>
        <v>0</v>
      </c>
      <c r="P242" s="19">
        <f t="shared" si="452"/>
        <v>734.8</v>
      </c>
      <c r="Q242" s="19">
        <f t="shared" si="452"/>
        <v>0</v>
      </c>
      <c r="R242" s="19">
        <f t="shared" si="452"/>
        <v>734.8</v>
      </c>
      <c r="S242" s="125"/>
    </row>
    <row r="243" spans="1:19" ht="15.75" outlineLevel="5" x14ac:dyDescent="0.2">
      <c r="A243" s="72" t="s">
        <v>293</v>
      </c>
      <c r="B243" s="72"/>
      <c r="C243" s="25" t="s">
        <v>294</v>
      </c>
      <c r="D243" s="19">
        <f t="shared" si="452"/>
        <v>734.8</v>
      </c>
      <c r="E243" s="19">
        <f t="shared" si="452"/>
        <v>0</v>
      </c>
      <c r="F243" s="19">
        <f t="shared" si="452"/>
        <v>734.8</v>
      </c>
      <c r="G243" s="19">
        <f t="shared" si="452"/>
        <v>1000</v>
      </c>
      <c r="H243" s="19">
        <f t="shared" si="452"/>
        <v>1734.8</v>
      </c>
      <c r="I243" s="19">
        <f t="shared" si="452"/>
        <v>734.8</v>
      </c>
      <c r="J243" s="19">
        <f t="shared" si="452"/>
        <v>0</v>
      </c>
      <c r="K243" s="19">
        <f t="shared" si="452"/>
        <v>734.8</v>
      </c>
      <c r="L243" s="19">
        <f t="shared" si="452"/>
        <v>0</v>
      </c>
      <c r="M243" s="19">
        <f t="shared" si="452"/>
        <v>734.8</v>
      </c>
      <c r="N243" s="19">
        <f t="shared" si="452"/>
        <v>734.8</v>
      </c>
      <c r="O243" s="19">
        <f t="shared" si="452"/>
        <v>0</v>
      </c>
      <c r="P243" s="19">
        <f t="shared" si="452"/>
        <v>734.8</v>
      </c>
      <c r="Q243" s="19">
        <f t="shared" si="452"/>
        <v>0</v>
      </c>
      <c r="R243" s="19">
        <f t="shared" si="452"/>
        <v>734.8</v>
      </c>
      <c r="S243" s="125"/>
    </row>
    <row r="244" spans="1:19" ht="31.5" outlineLevel="7" x14ac:dyDescent="0.2">
      <c r="A244" s="73" t="s">
        <v>293</v>
      </c>
      <c r="B244" s="73" t="s">
        <v>7</v>
      </c>
      <c r="C244" s="26" t="s">
        <v>8</v>
      </c>
      <c r="D244" s="20">
        <v>734.8</v>
      </c>
      <c r="E244" s="20"/>
      <c r="F244" s="20">
        <f>SUM(D244:E244)</f>
        <v>734.8</v>
      </c>
      <c r="G244" s="20">
        <v>1000</v>
      </c>
      <c r="H244" s="20">
        <f>SUM(F244:G244)</f>
        <v>1734.8</v>
      </c>
      <c r="I244" s="20">
        <v>734.8</v>
      </c>
      <c r="J244" s="20"/>
      <c r="K244" s="20">
        <f>SUM(I244:J244)</f>
        <v>734.8</v>
      </c>
      <c r="L244" s="20"/>
      <c r="M244" s="20">
        <f>SUM(K244:L244)</f>
        <v>734.8</v>
      </c>
      <c r="N244" s="20">
        <v>734.8</v>
      </c>
      <c r="O244" s="20"/>
      <c r="P244" s="20">
        <f>SUM(N244:O244)</f>
        <v>734.8</v>
      </c>
      <c r="Q244" s="20"/>
      <c r="R244" s="20">
        <f>SUM(P244:Q244)</f>
        <v>734.8</v>
      </c>
      <c r="S244" s="125"/>
    </row>
    <row r="245" spans="1:19" ht="31.5" hidden="1" outlineLevel="4" x14ac:dyDescent="0.2">
      <c r="A245" s="72" t="s">
        <v>295</v>
      </c>
      <c r="B245" s="72"/>
      <c r="C245" s="25" t="s">
        <v>296</v>
      </c>
      <c r="D245" s="19">
        <f>D246+D248</f>
        <v>470</v>
      </c>
      <c r="E245" s="19">
        <f t="shared" ref="E245:F245" si="453">E246+E248</f>
        <v>0</v>
      </c>
      <c r="F245" s="19">
        <f t="shared" si="453"/>
        <v>470</v>
      </c>
      <c r="G245" s="19">
        <f t="shared" ref="G245:H245" si="454">G246+G248</f>
        <v>0</v>
      </c>
      <c r="H245" s="19">
        <f t="shared" si="454"/>
        <v>470</v>
      </c>
      <c r="I245" s="19">
        <f t="shared" ref="I245:N245" si="455">I246+I248</f>
        <v>2133.1</v>
      </c>
      <c r="J245" s="19">
        <f t="shared" ref="J245" si="456">J246+J248</f>
        <v>0</v>
      </c>
      <c r="K245" s="19">
        <f t="shared" ref="K245:M245" si="457">K246+K248</f>
        <v>2133.1</v>
      </c>
      <c r="L245" s="19">
        <f t="shared" si="457"/>
        <v>0</v>
      </c>
      <c r="M245" s="19">
        <f t="shared" si="457"/>
        <v>2133.1</v>
      </c>
      <c r="N245" s="19">
        <f t="shared" si="455"/>
        <v>470</v>
      </c>
      <c r="O245" s="19">
        <f t="shared" ref="O245" si="458">O246+O248</f>
        <v>0</v>
      </c>
      <c r="P245" s="19">
        <f t="shared" ref="P245:R245" si="459">P246+P248</f>
        <v>470</v>
      </c>
      <c r="Q245" s="19">
        <f t="shared" si="459"/>
        <v>0</v>
      </c>
      <c r="R245" s="19">
        <f t="shared" si="459"/>
        <v>470</v>
      </c>
      <c r="S245" s="125"/>
    </row>
    <row r="246" spans="1:19" ht="15.75" hidden="1" outlineLevel="5" x14ac:dyDescent="0.2">
      <c r="A246" s="72" t="s">
        <v>297</v>
      </c>
      <c r="B246" s="72"/>
      <c r="C246" s="25" t="s">
        <v>298</v>
      </c>
      <c r="D246" s="19">
        <f>D247</f>
        <v>470</v>
      </c>
      <c r="E246" s="19">
        <f t="shared" ref="E246:M248" si="460">E247</f>
        <v>0</v>
      </c>
      <c r="F246" s="19">
        <f t="shared" si="460"/>
        <v>470</v>
      </c>
      <c r="G246" s="19">
        <f t="shared" si="460"/>
        <v>0</v>
      </c>
      <c r="H246" s="19">
        <f t="shared" si="460"/>
        <v>470</v>
      </c>
      <c r="I246" s="19">
        <f>I247</f>
        <v>470</v>
      </c>
      <c r="J246" s="19">
        <f t="shared" ref="J246" si="461">J247</f>
        <v>0</v>
      </c>
      <c r="K246" s="19">
        <f t="shared" ref="K246" si="462">K247</f>
        <v>470</v>
      </c>
      <c r="L246" s="19">
        <f t="shared" si="460"/>
        <v>0</v>
      </c>
      <c r="M246" s="19">
        <f t="shared" si="460"/>
        <v>470</v>
      </c>
      <c r="N246" s="19">
        <f>N247</f>
        <v>470</v>
      </c>
      <c r="O246" s="19">
        <f t="shared" ref="O246" si="463">O247</f>
        <v>0</v>
      </c>
      <c r="P246" s="19">
        <f t="shared" ref="P246:R248" si="464">P247</f>
        <v>470</v>
      </c>
      <c r="Q246" s="19">
        <f t="shared" si="464"/>
        <v>0</v>
      </c>
      <c r="R246" s="19">
        <f t="shared" si="464"/>
        <v>470</v>
      </c>
      <c r="S246" s="125"/>
    </row>
    <row r="247" spans="1:19" ht="31.5" hidden="1" outlineLevel="7" x14ac:dyDescent="0.2">
      <c r="A247" s="73" t="s">
        <v>297</v>
      </c>
      <c r="B247" s="73" t="s">
        <v>7</v>
      </c>
      <c r="C247" s="26" t="s">
        <v>8</v>
      </c>
      <c r="D247" s="20">
        <v>470</v>
      </c>
      <c r="E247" s="20"/>
      <c r="F247" s="20">
        <f>SUM(D247:E247)</f>
        <v>470</v>
      </c>
      <c r="G247" s="20"/>
      <c r="H247" s="20">
        <f>SUM(F247:G247)</f>
        <v>470</v>
      </c>
      <c r="I247" s="20">
        <v>470</v>
      </c>
      <c r="J247" s="20"/>
      <c r="K247" s="20">
        <f>SUM(I247:J247)</f>
        <v>470</v>
      </c>
      <c r="L247" s="20"/>
      <c r="M247" s="20">
        <f>SUM(K247:L247)</f>
        <v>470</v>
      </c>
      <c r="N247" s="20">
        <v>470</v>
      </c>
      <c r="O247" s="20"/>
      <c r="P247" s="20">
        <f>SUM(N247:O247)</f>
        <v>470</v>
      </c>
      <c r="Q247" s="20"/>
      <c r="R247" s="20">
        <f>SUM(P247:Q247)</f>
        <v>470</v>
      </c>
      <c r="S247" s="125"/>
    </row>
    <row r="248" spans="1:19" ht="31.5" hidden="1" outlineLevel="5" x14ac:dyDescent="0.2">
      <c r="A248" s="72" t="s">
        <v>299</v>
      </c>
      <c r="B248" s="72"/>
      <c r="C248" s="25" t="s">
        <v>429</v>
      </c>
      <c r="D248" s="19">
        <f>D249</f>
        <v>0</v>
      </c>
      <c r="E248" s="19">
        <f t="shared" ref="E248:G248" si="465">E249</f>
        <v>0</v>
      </c>
      <c r="F248" s="19"/>
      <c r="G248" s="19">
        <f t="shared" si="465"/>
        <v>0</v>
      </c>
      <c r="H248" s="19"/>
      <c r="I248" s="19">
        <f>I249</f>
        <v>1663.1</v>
      </c>
      <c r="J248" s="19">
        <f t="shared" ref="J248" si="466">J249</f>
        <v>0</v>
      </c>
      <c r="K248" s="19">
        <f t="shared" ref="K248:L248" si="467">K249</f>
        <v>1663.1</v>
      </c>
      <c r="L248" s="19">
        <f t="shared" si="467"/>
        <v>0</v>
      </c>
      <c r="M248" s="19">
        <f t="shared" si="460"/>
        <v>1663.1</v>
      </c>
      <c r="N248" s="19">
        <f>N249</f>
        <v>0</v>
      </c>
      <c r="O248" s="19">
        <f t="shared" ref="O248" si="468">O249</f>
        <v>0</v>
      </c>
      <c r="P248" s="19"/>
      <c r="Q248" s="19">
        <f t="shared" ref="Q248" si="469">Q249</f>
        <v>0</v>
      </c>
      <c r="R248" s="19">
        <f t="shared" si="464"/>
        <v>0</v>
      </c>
      <c r="S248" s="125"/>
    </row>
    <row r="249" spans="1:19" ht="31.5" hidden="1" outlineLevel="7" x14ac:dyDescent="0.2">
      <c r="A249" s="73" t="s">
        <v>299</v>
      </c>
      <c r="B249" s="73" t="s">
        <v>7</v>
      </c>
      <c r="C249" s="26" t="s">
        <v>8</v>
      </c>
      <c r="D249" s="20"/>
      <c r="E249" s="20"/>
      <c r="F249" s="20"/>
      <c r="G249" s="20"/>
      <c r="H249" s="20"/>
      <c r="I249" s="20">
        <v>1663.1</v>
      </c>
      <c r="J249" s="20"/>
      <c r="K249" s="20">
        <f>SUM(I249:J249)</f>
        <v>1663.1</v>
      </c>
      <c r="L249" s="20"/>
      <c r="M249" s="20">
        <f>SUM(K249:L249)</f>
        <v>1663.1</v>
      </c>
      <c r="N249" s="20"/>
      <c r="O249" s="20"/>
      <c r="P249" s="20"/>
      <c r="Q249" s="20"/>
      <c r="R249" s="20">
        <f>SUM(P249:Q249)</f>
        <v>0</v>
      </c>
      <c r="S249" s="125"/>
    </row>
    <row r="250" spans="1:19" ht="31.5" hidden="1" outlineLevel="3" x14ac:dyDescent="0.2">
      <c r="A250" s="72" t="s">
        <v>129</v>
      </c>
      <c r="B250" s="72"/>
      <c r="C250" s="25" t="s">
        <v>130</v>
      </c>
      <c r="D250" s="19">
        <f>D251+D254</f>
        <v>2200</v>
      </c>
      <c r="E250" s="19">
        <f t="shared" ref="E250:F250" si="470">E251+E254</f>
        <v>0</v>
      </c>
      <c r="F250" s="19">
        <f t="shared" si="470"/>
        <v>2200</v>
      </c>
      <c r="G250" s="19">
        <f t="shared" ref="G250:H250" si="471">G251+G254</f>
        <v>0</v>
      </c>
      <c r="H250" s="19">
        <f t="shared" si="471"/>
        <v>2200</v>
      </c>
      <c r="I250" s="19">
        <f>I251+I254</f>
        <v>1694</v>
      </c>
      <c r="J250" s="19">
        <f t="shared" ref="J250" si="472">J251+J254</f>
        <v>0</v>
      </c>
      <c r="K250" s="19">
        <f t="shared" ref="K250:M250" si="473">K251+K254</f>
        <v>1694</v>
      </c>
      <c r="L250" s="19">
        <f t="shared" si="473"/>
        <v>0</v>
      </c>
      <c r="M250" s="19">
        <f t="shared" si="473"/>
        <v>1694</v>
      </c>
      <c r="N250" s="19">
        <f>N251+N254</f>
        <v>1474</v>
      </c>
      <c r="O250" s="19">
        <f t="shared" ref="O250" si="474">O251+O254</f>
        <v>0</v>
      </c>
      <c r="P250" s="19">
        <f t="shared" ref="P250:R250" si="475">P251+P254</f>
        <v>1474</v>
      </c>
      <c r="Q250" s="19">
        <f t="shared" si="475"/>
        <v>0</v>
      </c>
      <c r="R250" s="19">
        <f t="shared" si="475"/>
        <v>1474</v>
      </c>
      <c r="S250" s="125"/>
    </row>
    <row r="251" spans="1:19" ht="31.5" hidden="1" outlineLevel="4" x14ac:dyDescent="0.2">
      <c r="A251" s="72" t="s">
        <v>131</v>
      </c>
      <c r="B251" s="72"/>
      <c r="C251" s="25" t="s">
        <v>132</v>
      </c>
      <c r="D251" s="19">
        <f t="shared" ref="D251:R252" si="476">D252</f>
        <v>1100</v>
      </c>
      <c r="E251" s="19">
        <f t="shared" si="476"/>
        <v>0</v>
      </c>
      <c r="F251" s="19">
        <f t="shared" si="476"/>
        <v>1100</v>
      </c>
      <c r="G251" s="19">
        <f t="shared" si="476"/>
        <v>0</v>
      </c>
      <c r="H251" s="19">
        <f t="shared" si="476"/>
        <v>1100</v>
      </c>
      <c r="I251" s="19">
        <f t="shared" si="476"/>
        <v>847</v>
      </c>
      <c r="J251" s="19">
        <f t="shared" si="476"/>
        <v>0</v>
      </c>
      <c r="K251" s="19">
        <f t="shared" si="476"/>
        <v>847</v>
      </c>
      <c r="L251" s="19">
        <f t="shared" si="476"/>
        <v>0</v>
      </c>
      <c r="M251" s="19">
        <f t="shared" si="476"/>
        <v>847</v>
      </c>
      <c r="N251" s="19">
        <f t="shared" si="476"/>
        <v>737</v>
      </c>
      <c r="O251" s="19">
        <f t="shared" si="476"/>
        <v>0</v>
      </c>
      <c r="P251" s="19">
        <f t="shared" si="476"/>
        <v>737</v>
      </c>
      <c r="Q251" s="19">
        <f t="shared" si="476"/>
        <v>0</v>
      </c>
      <c r="R251" s="19">
        <f t="shared" si="476"/>
        <v>737</v>
      </c>
      <c r="S251" s="125"/>
    </row>
    <row r="252" spans="1:19" ht="31.5" hidden="1" outlineLevel="5" x14ac:dyDescent="0.2">
      <c r="A252" s="72" t="s">
        <v>133</v>
      </c>
      <c r="B252" s="72"/>
      <c r="C252" s="25" t="s">
        <v>134</v>
      </c>
      <c r="D252" s="19">
        <f t="shared" si="476"/>
        <v>1100</v>
      </c>
      <c r="E252" s="19">
        <f t="shared" si="476"/>
        <v>0</v>
      </c>
      <c r="F252" s="19">
        <f t="shared" si="476"/>
        <v>1100</v>
      </c>
      <c r="G252" s="19">
        <f t="shared" si="476"/>
        <v>0</v>
      </c>
      <c r="H252" s="19">
        <f t="shared" si="476"/>
        <v>1100</v>
      </c>
      <c r="I252" s="19">
        <f t="shared" si="476"/>
        <v>847</v>
      </c>
      <c r="J252" s="19">
        <f t="shared" si="476"/>
        <v>0</v>
      </c>
      <c r="K252" s="19">
        <f t="shared" si="476"/>
        <v>847</v>
      </c>
      <c r="L252" s="19">
        <f t="shared" si="476"/>
        <v>0</v>
      </c>
      <c r="M252" s="19">
        <f t="shared" si="476"/>
        <v>847</v>
      </c>
      <c r="N252" s="19">
        <f t="shared" si="476"/>
        <v>737</v>
      </c>
      <c r="O252" s="19">
        <f t="shared" si="476"/>
        <v>0</v>
      </c>
      <c r="P252" s="19">
        <f t="shared" si="476"/>
        <v>737</v>
      </c>
      <c r="Q252" s="19">
        <f t="shared" si="476"/>
        <v>0</v>
      </c>
      <c r="R252" s="19">
        <f t="shared" si="476"/>
        <v>737</v>
      </c>
      <c r="S252" s="125"/>
    </row>
    <row r="253" spans="1:19" ht="15.75" hidden="1" outlineLevel="7" x14ac:dyDescent="0.2">
      <c r="A253" s="73" t="s">
        <v>133</v>
      </c>
      <c r="B253" s="73" t="s">
        <v>15</v>
      </c>
      <c r="C253" s="26" t="s">
        <v>16</v>
      </c>
      <c r="D253" s="20">
        <v>1100</v>
      </c>
      <c r="E253" s="20"/>
      <c r="F253" s="20">
        <f>SUM(D253:E253)</f>
        <v>1100</v>
      </c>
      <c r="G253" s="20"/>
      <c r="H253" s="20">
        <f>SUM(F253:G253)</f>
        <v>1100</v>
      </c>
      <c r="I253" s="20">
        <v>847</v>
      </c>
      <c r="J253" s="20"/>
      <c r="K253" s="20">
        <f>SUM(I253:J253)</f>
        <v>847</v>
      </c>
      <c r="L253" s="20"/>
      <c r="M253" s="20">
        <f>SUM(K253:L253)</f>
        <v>847</v>
      </c>
      <c r="N253" s="20">
        <v>737</v>
      </c>
      <c r="O253" s="20"/>
      <c r="P253" s="20">
        <f>SUM(N253:O253)</f>
        <v>737</v>
      </c>
      <c r="Q253" s="20"/>
      <c r="R253" s="20">
        <f>SUM(P253:Q253)</f>
        <v>737</v>
      </c>
      <c r="S253" s="125"/>
    </row>
    <row r="254" spans="1:19" ht="31.5" hidden="1" outlineLevel="4" x14ac:dyDescent="0.2">
      <c r="A254" s="72" t="s">
        <v>135</v>
      </c>
      <c r="B254" s="72"/>
      <c r="C254" s="25" t="s">
        <v>136</v>
      </c>
      <c r="D254" s="19">
        <f t="shared" ref="D254:R255" si="477">D255</f>
        <v>1100</v>
      </c>
      <c r="E254" s="19">
        <f t="shared" si="477"/>
        <v>0</v>
      </c>
      <c r="F254" s="19">
        <f t="shared" si="477"/>
        <v>1100</v>
      </c>
      <c r="G254" s="19">
        <f t="shared" si="477"/>
        <v>0</v>
      </c>
      <c r="H254" s="19">
        <f t="shared" si="477"/>
        <v>1100</v>
      </c>
      <c r="I254" s="19">
        <f t="shared" si="477"/>
        <v>847</v>
      </c>
      <c r="J254" s="19">
        <f t="shared" si="477"/>
        <v>0</v>
      </c>
      <c r="K254" s="19">
        <f t="shared" si="477"/>
        <v>847</v>
      </c>
      <c r="L254" s="19">
        <f t="shared" si="477"/>
        <v>0</v>
      </c>
      <c r="M254" s="19">
        <f t="shared" si="477"/>
        <v>847</v>
      </c>
      <c r="N254" s="19">
        <f t="shared" si="477"/>
        <v>737</v>
      </c>
      <c r="O254" s="19">
        <f t="shared" si="477"/>
        <v>0</v>
      </c>
      <c r="P254" s="19">
        <f t="shared" si="477"/>
        <v>737</v>
      </c>
      <c r="Q254" s="19">
        <f t="shared" si="477"/>
        <v>0</v>
      </c>
      <c r="R254" s="19">
        <f t="shared" si="477"/>
        <v>737</v>
      </c>
      <c r="S254" s="125"/>
    </row>
    <row r="255" spans="1:19" ht="31.5" hidden="1" outlineLevel="5" x14ac:dyDescent="0.2">
      <c r="A255" s="72" t="s">
        <v>137</v>
      </c>
      <c r="B255" s="72"/>
      <c r="C255" s="25" t="s">
        <v>138</v>
      </c>
      <c r="D255" s="19">
        <f t="shared" si="477"/>
        <v>1100</v>
      </c>
      <c r="E255" s="19">
        <f t="shared" si="477"/>
        <v>0</v>
      </c>
      <c r="F255" s="19">
        <f t="shared" si="477"/>
        <v>1100</v>
      </c>
      <c r="G255" s="19">
        <f t="shared" si="477"/>
        <v>0</v>
      </c>
      <c r="H255" s="19">
        <f t="shared" si="477"/>
        <v>1100</v>
      </c>
      <c r="I255" s="19">
        <f t="shared" si="477"/>
        <v>847</v>
      </c>
      <c r="J255" s="19">
        <f t="shared" si="477"/>
        <v>0</v>
      </c>
      <c r="K255" s="19">
        <f t="shared" si="477"/>
        <v>847</v>
      </c>
      <c r="L255" s="19">
        <f t="shared" si="477"/>
        <v>0</v>
      </c>
      <c r="M255" s="19">
        <f t="shared" si="477"/>
        <v>847</v>
      </c>
      <c r="N255" s="19">
        <f t="shared" si="477"/>
        <v>737</v>
      </c>
      <c r="O255" s="19">
        <f t="shared" si="477"/>
        <v>0</v>
      </c>
      <c r="P255" s="19">
        <f t="shared" si="477"/>
        <v>737</v>
      </c>
      <c r="Q255" s="19">
        <f t="shared" si="477"/>
        <v>0</v>
      </c>
      <c r="R255" s="19">
        <f t="shared" si="477"/>
        <v>737</v>
      </c>
      <c r="S255" s="125"/>
    </row>
    <row r="256" spans="1:19" ht="15.75" hidden="1" outlineLevel="7" x14ac:dyDescent="0.2">
      <c r="A256" s="73" t="s">
        <v>137</v>
      </c>
      <c r="B256" s="73" t="s">
        <v>15</v>
      </c>
      <c r="C256" s="26" t="s">
        <v>16</v>
      </c>
      <c r="D256" s="20">
        <v>1100</v>
      </c>
      <c r="E256" s="20"/>
      <c r="F256" s="20">
        <f>SUM(D256:E256)</f>
        <v>1100</v>
      </c>
      <c r="G256" s="20"/>
      <c r="H256" s="20">
        <f>SUM(F256:G256)</f>
        <v>1100</v>
      </c>
      <c r="I256" s="20">
        <v>847</v>
      </c>
      <c r="J256" s="20"/>
      <c r="K256" s="20">
        <f>SUM(I256:J256)</f>
        <v>847</v>
      </c>
      <c r="L256" s="20"/>
      <c r="M256" s="20">
        <f>SUM(K256:L256)</f>
        <v>847</v>
      </c>
      <c r="N256" s="20">
        <v>737</v>
      </c>
      <c r="O256" s="20"/>
      <c r="P256" s="20">
        <f>SUM(N256:O256)</f>
        <v>737</v>
      </c>
      <c r="Q256" s="20"/>
      <c r="R256" s="20">
        <f>SUM(P256:Q256)</f>
        <v>737</v>
      </c>
      <c r="S256" s="125"/>
    </row>
    <row r="257" spans="1:19" ht="31.5" hidden="1" outlineLevel="3" x14ac:dyDescent="0.2">
      <c r="A257" s="72" t="s">
        <v>285</v>
      </c>
      <c r="B257" s="72"/>
      <c r="C257" s="25" t="s">
        <v>286</v>
      </c>
      <c r="D257" s="19">
        <f>D258</f>
        <v>31026.199999999997</v>
      </c>
      <c r="E257" s="19">
        <f t="shared" ref="E257:M257" si="478">E258</f>
        <v>0</v>
      </c>
      <c r="F257" s="19">
        <f t="shared" si="478"/>
        <v>31026.199999999997</v>
      </c>
      <c r="G257" s="19">
        <f t="shared" si="478"/>
        <v>0</v>
      </c>
      <c r="H257" s="19">
        <f t="shared" si="478"/>
        <v>31026.199999999997</v>
      </c>
      <c r="I257" s="19">
        <f>I258</f>
        <v>31893.199999999997</v>
      </c>
      <c r="J257" s="19">
        <f t="shared" ref="J257" si="479">J258</f>
        <v>0</v>
      </c>
      <c r="K257" s="19">
        <f t="shared" ref="K257" si="480">K258</f>
        <v>31893.199999999997</v>
      </c>
      <c r="L257" s="19">
        <f t="shared" si="478"/>
        <v>0</v>
      </c>
      <c r="M257" s="19">
        <f t="shared" si="478"/>
        <v>31893.199999999997</v>
      </c>
      <c r="N257" s="19">
        <f>N258</f>
        <v>32794.899999999994</v>
      </c>
      <c r="O257" s="19">
        <f t="shared" ref="O257" si="481">O258</f>
        <v>0</v>
      </c>
      <c r="P257" s="19">
        <f t="shared" ref="P257:R257" si="482">P258</f>
        <v>32794.899999999994</v>
      </c>
      <c r="Q257" s="19">
        <f t="shared" si="482"/>
        <v>0</v>
      </c>
      <c r="R257" s="19">
        <f t="shared" si="482"/>
        <v>32794.899999999994</v>
      </c>
      <c r="S257" s="125"/>
    </row>
    <row r="258" spans="1:19" ht="31.5" hidden="1" outlineLevel="4" x14ac:dyDescent="0.2">
      <c r="A258" s="72" t="s">
        <v>287</v>
      </c>
      <c r="B258" s="72"/>
      <c r="C258" s="25" t="s">
        <v>39</v>
      </c>
      <c r="D258" s="19">
        <f>D259+D263</f>
        <v>31026.199999999997</v>
      </c>
      <c r="E258" s="19">
        <f t="shared" ref="E258:F258" si="483">E259+E263</f>
        <v>0</v>
      </c>
      <c r="F258" s="19">
        <f t="shared" si="483"/>
        <v>31026.199999999997</v>
      </c>
      <c r="G258" s="19">
        <f t="shared" ref="G258:H258" si="484">G259+G263</f>
        <v>0</v>
      </c>
      <c r="H258" s="19">
        <f t="shared" si="484"/>
        <v>31026.199999999997</v>
      </c>
      <c r="I258" s="19">
        <f>I259+I263</f>
        <v>31893.199999999997</v>
      </c>
      <c r="J258" s="19">
        <f t="shared" ref="J258" si="485">J259+J263</f>
        <v>0</v>
      </c>
      <c r="K258" s="19">
        <f t="shared" ref="K258:M258" si="486">K259+K263</f>
        <v>31893.199999999997</v>
      </c>
      <c r="L258" s="19">
        <f t="shared" si="486"/>
        <v>0</v>
      </c>
      <c r="M258" s="19">
        <f t="shared" si="486"/>
        <v>31893.199999999997</v>
      </c>
      <c r="N258" s="19">
        <f>N259+N263</f>
        <v>32794.899999999994</v>
      </c>
      <c r="O258" s="19">
        <f t="shared" ref="O258" si="487">O259+O263</f>
        <v>0</v>
      </c>
      <c r="P258" s="19">
        <f t="shared" ref="P258:R258" si="488">P259+P263</f>
        <v>32794.899999999994</v>
      </c>
      <c r="Q258" s="19">
        <f t="shared" si="488"/>
        <v>0</v>
      </c>
      <c r="R258" s="19">
        <f t="shared" si="488"/>
        <v>32794.899999999994</v>
      </c>
      <c r="S258" s="125"/>
    </row>
    <row r="259" spans="1:19" ht="15.75" hidden="1" outlineLevel="5" x14ac:dyDescent="0.2">
      <c r="A259" s="72" t="s">
        <v>288</v>
      </c>
      <c r="B259" s="72"/>
      <c r="C259" s="25" t="s">
        <v>41</v>
      </c>
      <c r="D259" s="19">
        <f>D260+D261+D262</f>
        <v>22597.699999999997</v>
      </c>
      <c r="E259" s="19">
        <f t="shared" ref="E259:F259" si="489">E260+E261+E262</f>
        <v>0</v>
      </c>
      <c r="F259" s="19">
        <f t="shared" si="489"/>
        <v>22597.699999999997</v>
      </c>
      <c r="G259" s="19">
        <f t="shared" ref="G259:H259" si="490">G260+G261+G262</f>
        <v>0</v>
      </c>
      <c r="H259" s="19">
        <f t="shared" si="490"/>
        <v>22597.699999999997</v>
      </c>
      <c r="I259" s="19">
        <f t="shared" ref="I259:N259" si="491">I260+I261+I262</f>
        <v>23464.699999999997</v>
      </c>
      <c r="J259" s="19">
        <f t="shared" ref="J259" si="492">J260+J261+J262</f>
        <v>0</v>
      </c>
      <c r="K259" s="19">
        <f t="shared" ref="K259:M259" si="493">K260+K261+K262</f>
        <v>23464.699999999997</v>
      </c>
      <c r="L259" s="19">
        <f t="shared" si="493"/>
        <v>0</v>
      </c>
      <c r="M259" s="19">
        <f t="shared" si="493"/>
        <v>23464.699999999997</v>
      </c>
      <c r="N259" s="19">
        <f t="shared" si="491"/>
        <v>24366.399999999998</v>
      </c>
      <c r="O259" s="19">
        <f t="shared" ref="O259" si="494">O260+O261+O262</f>
        <v>0</v>
      </c>
      <c r="P259" s="19">
        <f t="shared" ref="P259:R259" si="495">P260+P261+P262</f>
        <v>24366.399999999998</v>
      </c>
      <c r="Q259" s="19">
        <f t="shared" si="495"/>
        <v>0</v>
      </c>
      <c r="R259" s="19">
        <f t="shared" si="495"/>
        <v>24366.399999999998</v>
      </c>
      <c r="S259" s="125"/>
    </row>
    <row r="260" spans="1:19" ht="47.25" hidden="1" outlineLevel="7" x14ac:dyDescent="0.2">
      <c r="A260" s="73" t="s">
        <v>288</v>
      </c>
      <c r="B260" s="73" t="s">
        <v>4</v>
      </c>
      <c r="C260" s="26" t="s">
        <v>5</v>
      </c>
      <c r="D260" s="7">
        <v>21675.3</v>
      </c>
      <c r="E260" s="20"/>
      <c r="F260" s="20">
        <f t="shared" ref="F260:F262" si="496">SUM(D260:E260)</f>
        <v>21675.3</v>
      </c>
      <c r="G260" s="7"/>
      <c r="H260" s="20">
        <f>SUM(F260:G260)</f>
        <v>21675.3</v>
      </c>
      <c r="I260" s="7">
        <v>22542.3</v>
      </c>
      <c r="J260" s="20"/>
      <c r="K260" s="20">
        <f t="shared" ref="K260:K262" si="497">SUM(I260:J260)</f>
        <v>22542.3</v>
      </c>
      <c r="L260" s="20"/>
      <c r="M260" s="20">
        <f>SUM(K260:L260)</f>
        <v>22542.3</v>
      </c>
      <c r="N260" s="7">
        <v>23444</v>
      </c>
      <c r="O260" s="20"/>
      <c r="P260" s="20">
        <f t="shared" ref="P260:P262" si="498">SUM(N260:O260)</f>
        <v>23444</v>
      </c>
      <c r="Q260" s="20"/>
      <c r="R260" s="20">
        <f>SUM(P260:Q260)</f>
        <v>23444</v>
      </c>
      <c r="S260" s="125"/>
    </row>
    <row r="261" spans="1:19" ht="31.5" hidden="1" outlineLevel="7" x14ac:dyDescent="0.2">
      <c r="A261" s="73" t="s">
        <v>288</v>
      </c>
      <c r="B261" s="73" t="s">
        <v>7</v>
      </c>
      <c r="C261" s="26" t="s">
        <v>8</v>
      </c>
      <c r="D261" s="7">
        <v>899.6</v>
      </c>
      <c r="E261" s="20"/>
      <c r="F261" s="20">
        <f t="shared" si="496"/>
        <v>899.6</v>
      </c>
      <c r="G261" s="7"/>
      <c r="H261" s="20">
        <f>SUM(F261:G261)</f>
        <v>899.6</v>
      </c>
      <c r="I261" s="7">
        <v>899.6</v>
      </c>
      <c r="J261" s="20"/>
      <c r="K261" s="20">
        <f t="shared" si="497"/>
        <v>899.6</v>
      </c>
      <c r="L261" s="20"/>
      <c r="M261" s="20">
        <f>SUM(K261:L261)</f>
        <v>899.6</v>
      </c>
      <c r="N261" s="7">
        <v>899.6</v>
      </c>
      <c r="O261" s="20"/>
      <c r="P261" s="20">
        <f t="shared" si="498"/>
        <v>899.6</v>
      </c>
      <c r="Q261" s="20"/>
      <c r="R261" s="20">
        <f>SUM(P261:Q261)</f>
        <v>899.6</v>
      </c>
      <c r="S261" s="125"/>
    </row>
    <row r="262" spans="1:19" ht="15.75" hidden="1" outlineLevel="7" x14ac:dyDescent="0.2">
      <c r="A262" s="73" t="s">
        <v>288</v>
      </c>
      <c r="B262" s="73" t="s">
        <v>21</v>
      </c>
      <c r="C262" s="26" t="s">
        <v>22</v>
      </c>
      <c r="D262" s="7">
        <v>22.8</v>
      </c>
      <c r="E262" s="20"/>
      <c r="F262" s="20">
        <f t="shared" si="496"/>
        <v>22.8</v>
      </c>
      <c r="G262" s="20"/>
      <c r="H262" s="20">
        <f>SUM(F262:G262)</f>
        <v>22.8</v>
      </c>
      <c r="I262" s="7">
        <v>22.8</v>
      </c>
      <c r="J262" s="20"/>
      <c r="K262" s="20">
        <f t="shared" si="497"/>
        <v>22.8</v>
      </c>
      <c r="L262" s="20"/>
      <c r="M262" s="20">
        <f>SUM(K262:L262)</f>
        <v>22.8</v>
      </c>
      <c r="N262" s="7">
        <v>22.8</v>
      </c>
      <c r="O262" s="20"/>
      <c r="P262" s="20">
        <f t="shared" si="498"/>
        <v>22.8</v>
      </c>
      <c r="Q262" s="20"/>
      <c r="R262" s="20">
        <f>SUM(P262:Q262)</f>
        <v>22.8</v>
      </c>
      <c r="S262" s="125"/>
    </row>
    <row r="263" spans="1:19" ht="15.75" hidden="1" outlineLevel="5" x14ac:dyDescent="0.2">
      <c r="A263" s="72" t="s">
        <v>300</v>
      </c>
      <c r="B263" s="72"/>
      <c r="C263" s="25" t="s">
        <v>301</v>
      </c>
      <c r="D263" s="19">
        <f>D264</f>
        <v>8428.5</v>
      </c>
      <c r="E263" s="19">
        <f t="shared" ref="E263:M263" si="499">E264</f>
        <v>0</v>
      </c>
      <c r="F263" s="19">
        <f t="shared" si="499"/>
        <v>8428.5</v>
      </c>
      <c r="G263" s="19">
        <f t="shared" si="499"/>
        <v>0</v>
      </c>
      <c r="H263" s="19">
        <f t="shared" si="499"/>
        <v>8428.5</v>
      </c>
      <c r="I263" s="19">
        <f>I264</f>
        <v>8428.5</v>
      </c>
      <c r="J263" s="19">
        <f t="shared" ref="J263" si="500">J264</f>
        <v>0</v>
      </c>
      <c r="K263" s="19">
        <f t="shared" ref="K263" si="501">K264</f>
        <v>8428.5</v>
      </c>
      <c r="L263" s="19">
        <f t="shared" si="499"/>
        <v>0</v>
      </c>
      <c r="M263" s="19">
        <f t="shared" si="499"/>
        <v>8428.5</v>
      </c>
      <c r="N263" s="19">
        <f>N264</f>
        <v>8428.5</v>
      </c>
      <c r="O263" s="19">
        <f t="shared" ref="O263" si="502">O264</f>
        <v>0</v>
      </c>
      <c r="P263" s="19">
        <f t="shared" ref="P263:R263" si="503">P264</f>
        <v>8428.5</v>
      </c>
      <c r="Q263" s="19">
        <f t="shared" si="503"/>
        <v>0</v>
      </c>
      <c r="R263" s="19">
        <f t="shared" si="503"/>
        <v>8428.5</v>
      </c>
      <c r="S263" s="125"/>
    </row>
    <row r="264" spans="1:19" ht="31.5" hidden="1" outlineLevel="7" x14ac:dyDescent="0.2">
      <c r="A264" s="73" t="s">
        <v>300</v>
      </c>
      <c r="B264" s="73" t="s">
        <v>7</v>
      </c>
      <c r="C264" s="26" t="s">
        <v>8</v>
      </c>
      <c r="D264" s="20">
        <v>8428.5</v>
      </c>
      <c r="E264" s="20"/>
      <c r="F264" s="20">
        <f>SUM(D264:E264)</f>
        <v>8428.5</v>
      </c>
      <c r="G264" s="20"/>
      <c r="H264" s="20">
        <f>SUM(F264:G264)</f>
        <v>8428.5</v>
      </c>
      <c r="I264" s="20">
        <v>8428.5</v>
      </c>
      <c r="J264" s="20"/>
      <c r="K264" s="20">
        <f>SUM(I264:J264)</f>
        <v>8428.5</v>
      </c>
      <c r="L264" s="20"/>
      <c r="M264" s="20">
        <f>SUM(K264:L264)</f>
        <v>8428.5</v>
      </c>
      <c r="N264" s="20">
        <v>8428.5</v>
      </c>
      <c r="O264" s="20"/>
      <c r="P264" s="20">
        <f>SUM(N264:O264)</f>
        <v>8428.5</v>
      </c>
      <c r="Q264" s="20"/>
      <c r="R264" s="20">
        <f>SUM(P264:Q264)</f>
        <v>8428.5</v>
      </c>
      <c r="S264" s="125"/>
    </row>
    <row r="265" spans="1:19" ht="33.75" customHeight="1" outlineLevel="2" collapsed="1" x14ac:dyDescent="0.2">
      <c r="A265" s="72" t="s">
        <v>139</v>
      </c>
      <c r="B265" s="72"/>
      <c r="C265" s="25" t="s">
        <v>140</v>
      </c>
      <c r="D265" s="19">
        <f t="shared" ref="D265:R265" si="504">D266+D319+D337+D357+D385+D389</f>
        <v>702909.86611000006</v>
      </c>
      <c r="E265" s="19">
        <f t="shared" si="504"/>
        <v>113071.16808</v>
      </c>
      <c r="F265" s="19">
        <f t="shared" si="504"/>
        <v>815981.03419000003</v>
      </c>
      <c r="G265" s="19">
        <f t="shared" si="504"/>
        <v>178781.79890299999</v>
      </c>
      <c r="H265" s="19">
        <f t="shared" si="504"/>
        <v>994762.83309300011</v>
      </c>
      <c r="I265" s="19">
        <f t="shared" si="504"/>
        <v>640439.20000000007</v>
      </c>
      <c r="J265" s="19">
        <f t="shared" si="504"/>
        <v>10315.699430000001</v>
      </c>
      <c r="K265" s="19">
        <f t="shared" si="504"/>
        <v>650754.89942999999</v>
      </c>
      <c r="L265" s="19">
        <f t="shared" si="504"/>
        <v>26415.101029999998</v>
      </c>
      <c r="M265" s="19">
        <f t="shared" si="504"/>
        <v>677170.00046000001</v>
      </c>
      <c r="N265" s="19">
        <f t="shared" si="504"/>
        <v>547730.4</v>
      </c>
      <c r="O265" s="19">
        <f t="shared" si="504"/>
        <v>-0.10452999999907972</v>
      </c>
      <c r="P265" s="19">
        <f t="shared" si="504"/>
        <v>547730.29547000001</v>
      </c>
      <c r="Q265" s="19">
        <f t="shared" si="504"/>
        <v>33826.711089999997</v>
      </c>
      <c r="R265" s="19">
        <f t="shared" si="504"/>
        <v>581557.00656000001</v>
      </c>
      <c r="S265" s="125"/>
    </row>
    <row r="266" spans="1:19" ht="15.75" outlineLevel="3" x14ac:dyDescent="0.2">
      <c r="A266" s="72" t="s">
        <v>141</v>
      </c>
      <c r="B266" s="72"/>
      <c r="C266" s="25" t="s">
        <v>625</v>
      </c>
      <c r="D266" s="19">
        <f>D267+D276+D283+D295+D305</f>
        <v>68058.700000000012</v>
      </c>
      <c r="E266" s="19">
        <f>E267+E276+E283+E295+E305</f>
        <v>12554.596079999999</v>
      </c>
      <c r="F266" s="19">
        <f>F267+F276+F283+F295+F305</f>
        <v>80613.29608</v>
      </c>
      <c r="G266" s="19">
        <f>G267+G276+G283+G295+G305+G312+G302</f>
        <v>43646.153333000002</v>
      </c>
      <c r="H266" s="19">
        <f t="shared" ref="H266:R266" si="505">H267+H276+H283+H295+H305+H312+H302</f>
        <v>124259.44941299999</v>
      </c>
      <c r="I266" s="19">
        <f t="shared" si="505"/>
        <v>82657.900000000009</v>
      </c>
      <c r="J266" s="19">
        <f t="shared" si="505"/>
        <v>-2000.87257</v>
      </c>
      <c r="K266" s="19">
        <f t="shared" si="505"/>
        <v>80657.027430000002</v>
      </c>
      <c r="L266" s="19">
        <f t="shared" si="505"/>
        <v>9666.61</v>
      </c>
      <c r="M266" s="19">
        <f t="shared" si="505"/>
        <v>90323.637430000002</v>
      </c>
      <c r="N266" s="19">
        <f t="shared" si="505"/>
        <v>82498.8</v>
      </c>
      <c r="O266" s="19">
        <f t="shared" si="505"/>
        <v>-0.10452999999907972</v>
      </c>
      <c r="P266" s="19">
        <f t="shared" si="505"/>
        <v>82498.695470000006</v>
      </c>
      <c r="Q266" s="19">
        <f t="shared" si="505"/>
        <v>0</v>
      </c>
      <c r="R266" s="19">
        <f t="shared" si="505"/>
        <v>82498.695470000006</v>
      </c>
      <c r="S266" s="125"/>
    </row>
    <row r="267" spans="1:19" ht="31.5" outlineLevel="4" x14ac:dyDescent="0.2">
      <c r="A267" s="72" t="s">
        <v>142</v>
      </c>
      <c r="B267" s="72"/>
      <c r="C267" s="25" t="s">
        <v>143</v>
      </c>
      <c r="D267" s="19">
        <f>D272+D274+D268+D270</f>
        <v>12537.6</v>
      </c>
      <c r="E267" s="19">
        <f t="shared" ref="E267:F267" si="506">E272+E274+E268+E270</f>
        <v>-2400</v>
      </c>
      <c r="F267" s="19">
        <f t="shared" si="506"/>
        <v>10137.6</v>
      </c>
      <c r="G267" s="19">
        <f>G272+G274+G268+G270</f>
        <v>4449.62</v>
      </c>
      <c r="H267" s="19">
        <f t="shared" ref="H267" si="507">H272+H274+H268+H270</f>
        <v>14587.220000000001</v>
      </c>
      <c r="I267" s="19">
        <f t="shared" ref="I267:N267" si="508">I272+I274+I268+I270</f>
        <v>12137.6</v>
      </c>
      <c r="J267" s="19">
        <f t="shared" ref="J267" si="509">J272+J274+J268+J270</f>
        <v>-2000</v>
      </c>
      <c r="K267" s="19">
        <f t="shared" ref="K267:M267" si="510">K272+K274+K268+K270</f>
        <v>10137.6</v>
      </c>
      <c r="L267" s="19">
        <f t="shared" si="510"/>
        <v>0</v>
      </c>
      <c r="M267" s="19">
        <f t="shared" si="510"/>
        <v>10137.6</v>
      </c>
      <c r="N267" s="19">
        <f t="shared" si="508"/>
        <v>10137.6</v>
      </c>
      <c r="O267" s="19">
        <f t="shared" ref="O267" si="511">O272+O274+O268+O270</f>
        <v>0</v>
      </c>
      <c r="P267" s="19">
        <f t="shared" ref="P267:R267" si="512">P272+P274+P268+P270</f>
        <v>10137.6</v>
      </c>
      <c r="Q267" s="19">
        <f t="shared" si="512"/>
        <v>0</v>
      </c>
      <c r="R267" s="19">
        <f t="shared" si="512"/>
        <v>10137.6</v>
      </c>
      <c r="S267" s="125"/>
    </row>
    <row r="268" spans="1:19" ht="15.75" outlineLevel="4" x14ac:dyDescent="0.2">
      <c r="A268" s="76" t="s">
        <v>206</v>
      </c>
      <c r="B268" s="76"/>
      <c r="C268" s="12" t="s">
        <v>207</v>
      </c>
      <c r="D268" s="6">
        <f t="shared" ref="D268:R268" si="513">D269</f>
        <v>3758.3</v>
      </c>
      <c r="E268" s="6">
        <f t="shared" si="513"/>
        <v>0</v>
      </c>
      <c r="F268" s="6">
        <f t="shared" si="513"/>
        <v>3758.3</v>
      </c>
      <c r="G268" s="6">
        <f t="shared" si="513"/>
        <v>2281</v>
      </c>
      <c r="H268" s="6">
        <f t="shared" si="513"/>
        <v>6039.3</v>
      </c>
      <c r="I268" s="6">
        <f t="shared" si="513"/>
        <v>3758.3</v>
      </c>
      <c r="J268" s="6">
        <f t="shared" si="513"/>
        <v>0</v>
      </c>
      <c r="K268" s="6">
        <f t="shared" si="513"/>
        <v>3758.3</v>
      </c>
      <c r="L268" s="6">
        <f t="shared" si="513"/>
        <v>0</v>
      </c>
      <c r="M268" s="6">
        <f t="shared" si="513"/>
        <v>3758.3</v>
      </c>
      <c r="N268" s="6">
        <f t="shared" si="513"/>
        <v>3758.3</v>
      </c>
      <c r="O268" s="6">
        <f t="shared" si="513"/>
        <v>0</v>
      </c>
      <c r="P268" s="6">
        <f t="shared" si="513"/>
        <v>3758.3</v>
      </c>
      <c r="Q268" s="6">
        <f t="shared" si="513"/>
        <v>0</v>
      </c>
      <c r="R268" s="6">
        <f t="shared" si="513"/>
        <v>3758.3</v>
      </c>
      <c r="S268" s="125"/>
    </row>
    <row r="269" spans="1:19" ht="31.5" outlineLevel="4" x14ac:dyDescent="0.2">
      <c r="A269" s="77" t="s">
        <v>206</v>
      </c>
      <c r="B269" s="77" t="s">
        <v>70</v>
      </c>
      <c r="C269" s="13" t="s">
        <v>71</v>
      </c>
      <c r="D269" s="7">
        <v>3758.3</v>
      </c>
      <c r="E269" s="20"/>
      <c r="F269" s="20">
        <f>SUM(D269:E269)</f>
        <v>3758.3</v>
      </c>
      <c r="G269" s="181">
        <f>(2000+3000+281)-3000</f>
        <v>2281</v>
      </c>
      <c r="H269" s="20">
        <f>SUM(F269:G269)</f>
        <v>6039.3</v>
      </c>
      <c r="I269" s="7">
        <v>3758.3</v>
      </c>
      <c r="J269" s="20"/>
      <c r="K269" s="20">
        <f>SUM(I269:J269)</f>
        <v>3758.3</v>
      </c>
      <c r="L269" s="20"/>
      <c r="M269" s="20">
        <f>SUM(K269:L269)</f>
        <v>3758.3</v>
      </c>
      <c r="N269" s="7">
        <v>3758.3</v>
      </c>
      <c r="O269" s="20"/>
      <c r="P269" s="20">
        <f>SUM(N269:O269)</f>
        <v>3758.3</v>
      </c>
      <c r="Q269" s="20"/>
      <c r="R269" s="20">
        <f>SUM(P269:Q269)</f>
        <v>3758.3</v>
      </c>
      <c r="S269" s="125"/>
    </row>
    <row r="270" spans="1:19" ht="31.5" outlineLevel="4" x14ac:dyDescent="0.2">
      <c r="A270" s="76" t="s">
        <v>208</v>
      </c>
      <c r="B270" s="76"/>
      <c r="C270" s="12" t="s">
        <v>209</v>
      </c>
      <c r="D270" s="6">
        <f t="shared" ref="D270:R270" si="514">D271</f>
        <v>5579.3</v>
      </c>
      <c r="E270" s="6">
        <f t="shared" si="514"/>
        <v>800</v>
      </c>
      <c r="F270" s="6">
        <f t="shared" si="514"/>
        <v>6379.3</v>
      </c>
      <c r="G270" s="6">
        <f t="shared" si="514"/>
        <v>2168.62</v>
      </c>
      <c r="H270" s="6">
        <f t="shared" si="514"/>
        <v>8547.92</v>
      </c>
      <c r="I270" s="6">
        <f t="shared" si="514"/>
        <v>5579.3</v>
      </c>
      <c r="J270" s="6">
        <f t="shared" si="514"/>
        <v>800</v>
      </c>
      <c r="K270" s="6">
        <f t="shared" si="514"/>
        <v>6379.3</v>
      </c>
      <c r="L270" s="6">
        <f t="shared" si="514"/>
        <v>0</v>
      </c>
      <c r="M270" s="6">
        <f t="shared" si="514"/>
        <v>6379.3</v>
      </c>
      <c r="N270" s="6">
        <f>N271</f>
        <v>5579.3</v>
      </c>
      <c r="O270" s="6">
        <f t="shared" si="514"/>
        <v>800</v>
      </c>
      <c r="P270" s="6">
        <f t="shared" si="514"/>
        <v>6379.3</v>
      </c>
      <c r="Q270" s="6">
        <f t="shared" si="514"/>
        <v>0</v>
      </c>
      <c r="R270" s="6">
        <f t="shared" si="514"/>
        <v>6379.3</v>
      </c>
      <c r="S270" s="125"/>
    </row>
    <row r="271" spans="1:19" ht="31.5" outlineLevel="4" x14ac:dyDescent="0.2">
      <c r="A271" s="77" t="s">
        <v>208</v>
      </c>
      <c r="B271" s="77" t="s">
        <v>70</v>
      </c>
      <c r="C271" s="13" t="s">
        <v>71</v>
      </c>
      <c r="D271" s="7">
        <v>5579.3</v>
      </c>
      <c r="E271" s="20">
        <v>800</v>
      </c>
      <c r="F271" s="20">
        <f>SUM(D271:E271)</f>
        <v>6379.3</v>
      </c>
      <c r="G271" s="7">
        <f>-421.2+1000+1589.82</f>
        <v>2168.62</v>
      </c>
      <c r="H271" s="20">
        <f>SUM(F271:G271)</f>
        <v>8547.92</v>
      </c>
      <c r="I271" s="7">
        <v>5579.3</v>
      </c>
      <c r="J271" s="20">
        <v>800</v>
      </c>
      <c r="K271" s="20">
        <f>SUM(I271:J271)</f>
        <v>6379.3</v>
      </c>
      <c r="L271" s="20"/>
      <c r="M271" s="20">
        <f>SUM(K271:L271)</f>
        <v>6379.3</v>
      </c>
      <c r="N271" s="7">
        <v>5579.3</v>
      </c>
      <c r="O271" s="20">
        <v>800</v>
      </c>
      <c r="P271" s="20">
        <f>SUM(N271:O271)</f>
        <v>6379.3</v>
      </c>
      <c r="Q271" s="20"/>
      <c r="R271" s="20">
        <f>SUM(P271:Q271)</f>
        <v>6379.3</v>
      </c>
      <c r="S271" s="125"/>
    </row>
    <row r="272" spans="1:19" ht="47.25" hidden="1" outlineLevel="5" x14ac:dyDescent="0.2">
      <c r="A272" s="72" t="s">
        <v>144</v>
      </c>
      <c r="B272" s="72"/>
      <c r="C272" s="25" t="s">
        <v>435</v>
      </c>
      <c r="D272" s="6">
        <f t="shared" ref="D272:R272" si="515">D273</f>
        <v>800</v>
      </c>
      <c r="E272" s="6">
        <f t="shared" si="515"/>
        <v>-800</v>
      </c>
      <c r="F272" s="6">
        <f t="shared" si="515"/>
        <v>0</v>
      </c>
      <c r="G272" s="6">
        <f t="shared" si="515"/>
        <v>0</v>
      </c>
      <c r="H272" s="6">
        <f t="shared" si="515"/>
        <v>0</v>
      </c>
      <c r="I272" s="6">
        <f t="shared" si="515"/>
        <v>800</v>
      </c>
      <c r="J272" s="6">
        <f t="shared" si="515"/>
        <v>-800</v>
      </c>
      <c r="K272" s="6">
        <f t="shared" si="515"/>
        <v>0</v>
      </c>
      <c r="L272" s="6">
        <f t="shared" si="515"/>
        <v>0</v>
      </c>
      <c r="M272" s="6">
        <f t="shared" si="515"/>
        <v>0</v>
      </c>
      <c r="N272" s="6">
        <f t="shared" si="515"/>
        <v>800</v>
      </c>
      <c r="O272" s="6">
        <f t="shared" si="515"/>
        <v>-800</v>
      </c>
      <c r="P272" s="6">
        <f t="shared" si="515"/>
        <v>0</v>
      </c>
      <c r="Q272" s="6">
        <f t="shared" si="515"/>
        <v>0</v>
      </c>
      <c r="R272" s="6">
        <f t="shared" si="515"/>
        <v>0</v>
      </c>
      <c r="S272" s="125"/>
    </row>
    <row r="273" spans="1:19" ht="31.5" hidden="1" outlineLevel="7" x14ac:dyDescent="0.2">
      <c r="A273" s="73" t="s">
        <v>144</v>
      </c>
      <c r="B273" s="73" t="s">
        <v>70</v>
      </c>
      <c r="C273" s="26" t="s">
        <v>71</v>
      </c>
      <c r="D273" s="9">
        <v>800</v>
      </c>
      <c r="E273" s="7">
        <v>-800</v>
      </c>
      <c r="F273" s="7">
        <f>SUM(D273:E273)</f>
        <v>0</v>
      </c>
      <c r="G273" s="7"/>
      <c r="H273" s="7">
        <f>SUM(F273:G273)</f>
        <v>0</v>
      </c>
      <c r="I273" s="7">
        <v>800</v>
      </c>
      <c r="J273" s="7">
        <v>-800</v>
      </c>
      <c r="K273" s="7">
        <f>SUM(I273:J273)</f>
        <v>0</v>
      </c>
      <c r="L273" s="7"/>
      <c r="M273" s="7">
        <f>SUM(K273:L273)</f>
        <v>0</v>
      </c>
      <c r="N273" s="7">
        <v>800</v>
      </c>
      <c r="O273" s="7">
        <v>-800</v>
      </c>
      <c r="P273" s="7">
        <f>SUM(N273:O273)</f>
        <v>0</v>
      </c>
      <c r="Q273" s="7"/>
      <c r="R273" s="7">
        <f>SUM(P273:Q273)</f>
        <v>0</v>
      </c>
      <c r="S273" s="125"/>
    </row>
    <row r="274" spans="1:19" ht="47.25" hidden="1" outlineLevel="5" x14ac:dyDescent="0.2">
      <c r="A274" s="72" t="s">
        <v>144</v>
      </c>
      <c r="B274" s="72"/>
      <c r="C274" s="25" t="s">
        <v>441</v>
      </c>
      <c r="D274" s="6">
        <f t="shared" ref="D274:R274" si="516">D275</f>
        <v>2400</v>
      </c>
      <c r="E274" s="6">
        <f t="shared" si="516"/>
        <v>-2400</v>
      </c>
      <c r="F274" s="6">
        <f t="shared" si="516"/>
        <v>0</v>
      </c>
      <c r="G274" s="6">
        <f t="shared" si="516"/>
        <v>0</v>
      </c>
      <c r="H274" s="6">
        <f t="shared" si="516"/>
        <v>0</v>
      </c>
      <c r="I274" s="6">
        <f t="shared" si="516"/>
        <v>2000</v>
      </c>
      <c r="J274" s="6">
        <f t="shared" si="516"/>
        <v>-2000</v>
      </c>
      <c r="K274" s="6">
        <f t="shared" si="516"/>
        <v>0</v>
      </c>
      <c r="L274" s="6">
        <f t="shared" si="516"/>
        <v>0</v>
      </c>
      <c r="M274" s="6">
        <f t="shared" si="516"/>
        <v>0</v>
      </c>
      <c r="N274" s="6">
        <f t="shared" si="516"/>
        <v>0</v>
      </c>
      <c r="O274" s="6">
        <f t="shared" si="516"/>
        <v>0</v>
      </c>
      <c r="P274" s="6">
        <f t="shared" si="516"/>
        <v>0</v>
      </c>
      <c r="Q274" s="6">
        <f t="shared" si="516"/>
        <v>0</v>
      </c>
      <c r="R274" s="6">
        <f t="shared" si="516"/>
        <v>0</v>
      </c>
      <c r="S274" s="125"/>
    </row>
    <row r="275" spans="1:19" ht="31.5" hidden="1" outlineLevel="7" x14ac:dyDescent="0.2">
      <c r="A275" s="73" t="s">
        <v>144</v>
      </c>
      <c r="B275" s="73" t="s">
        <v>70</v>
      </c>
      <c r="C275" s="26" t="s">
        <v>71</v>
      </c>
      <c r="D275" s="7">
        <v>2400</v>
      </c>
      <c r="E275" s="7">
        <v>-2400</v>
      </c>
      <c r="F275" s="7">
        <f>SUM(D275:E275)</f>
        <v>0</v>
      </c>
      <c r="G275" s="7"/>
      <c r="H275" s="7">
        <f>SUM(F275:G275)</f>
        <v>0</v>
      </c>
      <c r="I275" s="7">
        <v>2000</v>
      </c>
      <c r="J275" s="7">
        <v>-2000</v>
      </c>
      <c r="K275" s="7">
        <f>SUM(I275:J275)</f>
        <v>0</v>
      </c>
      <c r="L275" s="7"/>
      <c r="M275" s="7">
        <f>SUM(K275:L275)</f>
        <v>0</v>
      </c>
      <c r="N275" s="7"/>
      <c r="O275" s="7"/>
      <c r="P275" s="7">
        <f>SUM(N275:O275)</f>
        <v>0</v>
      </c>
      <c r="Q275" s="7"/>
      <c r="R275" s="7">
        <f>SUM(P275:Q275)</f>
        <v>0</v>
      </c>
      <c r="S275" s="125"/>
    </row>
    <row r="276" spans="1:19" ht="31.5" outlineLevel="4" collapsed="1" x14ac:dyDescent="0.2">
      <c r="A276" s="72" t="s">
        <v>176</v>
      </c>
      <c r="B276" s="72"/>
      <c r="C276" s="25" t="s">
        <v>177</v>
      </c>
      <c r="D276" s="19">
        <f>D281+D279+D277</f>
        <v>2300.8000000000002</v>
      </c>
      <c r="E276" s="19">
        <f t="shared" ref="E276:F276" si="517">E281+E279+E277</f>
        <v>0</v>
      </c>
      <c r="F276" s="19">
        <f t="shared" si="517"/>
        <v>2300.8000000000002</v>
      </c>
      <c r="G276" s="19">
        <f t="shared" ref="G276:H276" si="518">G281+G279+G277</f>
        <v>1000</v>
      </c>
      <c r="H276" s="19">
        <f t="shared" si="518"/>
        <v>3300.8</v>
      </c>
      <c r="I276" s="19">
        <f t="shared" ref="I276:N276" si="519">I281+I279+I277</f>
        <v>2300.8000000000002</v>
      </c>
      <c r="J276" s="19">
        <f t="shared" ref="J276" si="520">J281+J279+J277</f>
        <v>0</v>
      </c>
      <c r="K276" s="19">
        <f t="shared" ref="K276:M276" si="521">K281+K279+K277</f>
        <v>2300.8000000000002</v>
      </c>
      <c r="L276" s="19">
        <f t="shared" si="521"/>
        <v>0</v>
      </c>
      <c r="M276" s="19">
        <f t="shared" si="521"/>
        <v>2300.8000000000002</v>
      </c>
      <c r="N276" s="19">
        <f t="shared" si="519"/>
        <v>2300.8000000000002</v>
      </c>
      <c r="O276" s="19">
        <f t="shared" ref="O276" si="522">O281+O279+O277</f>
        <v>0</v>
      </c>
      <c r="P276" s="19">
        <f t="shared" ref="P276:R276" si="523">P281+P279+P277</f>
        <v>2300.8000000000002</v>
      </c>
      <c r="Q276" s="19">
        <f t="shared" si="523"/>
        <v>0</v>
      </c>
      <c r="R276" s="19">
        <f t="shared" si="523"/>
        <v>2300.8000000000002</v>
      </c>
      <c r="S276" s="125"/>
    </row>
    <row r="277" spans="1:19" ht="15.75" outlineLevel="5" x14ac:dyDescent="0.2">
      <c r="A277" s="72" t="s">
        <v>210</v>
      </c>
      <c r="B277" s="72"/>
      <c r="C277" s="25" t="s">
        <v>211</v>
      </c>
      <c r="D277" s="19">
        <f>D278</f>
        <v>2183.3000000000002</v>
      </c>
      <c r="E277" s="19">
        <f t="shared" ref="E277:M277" si="524">E278</f>
        <v>0</v>
      </c>
      <c r="F277" s="19">
        <f t="shared" si="524"/>
        <v>2183.3000000000002</v>
      </c>
      <c r="G277" s="19">
        <f t="shared" si="524"/>
        <v>1000</v>
      </c>
      <c r="H277" s="19">
        <f t="shared" si="524"/>
        <v>3183.3</v>
      </c>
      <c r="I277" s="19">
        <f>I278</f>
        <v>2183.3000000000002</v>
      </c>
      <c r="J277" s="19">
        <f t="shared" ref="J277" si="525">J278</f>
        <v>0</v>
      </c>
      <c r="K277" s="19">
        <f t="shared" ref="K277" si="526">K278</f>
        <v>2183.3000000000002</v>
      </c>
      <c r="L277" s="19">
        <f t="shared" si="524"/>
        <v>0</v>
      </c>
      <c r="M277" s="19">
        <f t="shared" si="524"/>
        <v>2183.3000000000002</v>
      </c>
      <c r="N277" s="19">
        <f>N278</f>
        <v>2183.3000000000002</v>
      </c>
      <c r="O277" s="19">
        <f t="shared" ref="O277" si="527">O278</f>
        <v>0</v>
      </c>
      <c r="P277" s="19">
        <f t="shared" ref="P277:R277" si="528">P278</f>
        <v>2183.3000000000002</v>
      </c>
      <c r="Q277" s="19">
        <f t="shared" si="528"/>
        <v>0</v>
      </c>
      <c r="R277" s="19">
        <f t="shared" si="528"/>
        <v>2183.3000000000002</v>
      </c>
      <c r="S277" s="125"/>
    </row>
    <row r="278" spans="1:19" ht="31.5" outlineLevel="7" x14ac:dyDescent="0.2">
      <c r="A278" s="73" t="s">
        <v>210</v>
      </c>
      <c r="B278" s="73" t="s">
        <v>70</v>
      </c>
      <c r="C278" s="26" t="s">
        <v>71</v>
      </c>
      <c r="D278" s="20">
        <v>2183.3000000000002</v>
      </c>
      <c r="E278" s="20"/>
      <c r="F278" s="20">
        <f>SUM(D278:E278)</f>
        <v>2183.3000000000002</v>
      </c>
      <c r="G278" s="20">
        <v>1000</v>
      </c>
      <c r="H278" s="20">
        <f>SUM(F278:G278)</f>
        <v>3183.3</v>
      </c>
      <c r="I278" s="20">
        <v>2183.3000000000002</v>
      </c>
      <c r="J278" s="20"/>
      <c r="K278" s="20">
        <f>SUM(I278:J278)</f>
        <v>2183.3000000000002</v>
      </c>
      <c r="L278" s="20"/>
      <c r="M278" s="20">
        <f>SUM(K278:L278)</f>
        <v>2183.3000000000002</v>
      </c>
      <c r="N278" s="20">
        <v>2183.3000000000002</v>
      </c>
      <c r="O278" s="20"/>
      <c r="P278" s="20">
        <f>SUM(N278:O278)</f>
        <v>2183.3000000000002</v>
      </c>
      <c r="Q278" s="20"/>
      <c r="R278" s="20">
        <f>SUM(P278:Q278)</f>
        <v>2183.3000000000002</v>
      </c>
      <c r="S278" s="125"/>
    </row>
    <row r="279" spans="1:19" ht="47.25" hidden="1" outlineLevel="5" x14ac:dyDescent="0.2">
      <c r="A279" s="72" t="s">
        <v>212</v>
      </c>
      <c r="B279" s="72"/>
      <c r="C279" s="25" t="s">
        <v>213</v>
      </c>
      <c r="D279" s="19">
        <f>D280</f>
        <v>112</v>
      </c>
      <c r="E279" s="19">
        <f t="shared" ref="E279:M279" si="529">E280</f>
        <v>0</v>
      </c>
      <c r="F279" s="19">
        <f t="shared" si="529"/>
        <v>112</v>
      </c>
      <c r="G279" s="19">
        <f t="shared" si="529"/>
        <v>0</v>
      </c>
      <c r="H279" s="19">
        <f t="shared" si="529"/>
        <v>112</v>
      </c>
      <c r="I279" s="19">
        <f>I280</f>
        <v>112</v>
      </c>
      <c r="J279" s="19">
        <f t="shared" ref="J279" si="530">J280</f>
        <v>0</v>
      </c>
      <c r="K279" s="19">
        <f t="shared" ref="K279" si="531">K280</f>
        <v>112</v>
      </c>
      <c r="L279" s="19">
        <f t="shared" si="529"/>
        <v>0</v>
      </c>
      <c r="M279" s="19">
        <f t="shared" si="529"/>
        <v>112</v>
      </c>
      <c r="N279" s="19">
        <f>N280</f>
        <v>112</v>
      </c>
      <c r="O279" s="19">
        <f t="shared" ref="O279" si="532">O280</f>
        <v>0</v>
      </c>
      <c r="P279" s="19">
        <f t="shared" ref="P279:R279" si="533">P280</f>
        <v>112</v>
      </c>
      <c r="Q279" s="19">
        <f t="shared" si="533"/>
        <v>0</v>
      </c>
      <c r="R279" s="19">
        <f t="shared" si="533"/>
        <v>112</v>
      </c>
      <c r="S279" s="125"/>
    </row>
    <row r="280" spans="1:19" ht="31.5" hidden="1" outlineLevel="7" x14ac:dyDescent="0.2">
      <c r="A280" s="73" t="s">
        <v>212</v>
      </c>
      <c r="B280" s="73" t="s">
        <v>70</v>
      </c>
      <c r="C280" s="26" t="s">
        <v>71</v>
      </c>
      <c r="D280" s="20">
        <v>112</v>
      </c>
      <c r="E280" s="20"/>
      <c r="F280" s="20">
        <f>SUM(D280:E280)</f>
        <v>112</v>
      </c>
      <c r="G280" s="20"/>
      <c r="H280" s="20">
        <f>SUM(F280:G280)</f>
        <v>112</v>
      </c>
      <c r="I280" s="20">
        <v>112</v>
      </c>
      <c r="J280" s="20"/>
      <c r="K280" s="20">
        <f>SUM(I280:J280)</f>
        <v>112</v>
      </c>
      <c r="L280" s="20"/>
      <c r="M280" s="20">
        <f>SUM(K280:L280)</f>
        <v>112</v>
      </c>
      <c r="N280" s="20">
        <v>112</v>
      </c>
      <c r="O280" s="20"/>
      <c r="P280" s="20">
        <f>SUM(N280:O280)</f>
        <v>112</v>
      </c>
      <c r="Q280" s="20"/>
      <c r="R280" s="20">
        <f>SUM(P280:Q280)</f>
        <v>112</v>
      </c>
      <c r="S280" s="125"/>
    </row>
    <row r="281" spans="1:19" ht="47.25" hidden="1" outlineLevel="5" x14ac:dyDescent="0.2">
      <c r="A281" s="72" t="s">
        <v>178</v>
      </c>
      <c r="B281" s="72"/>
      <c r="C281" s="25" t="s">
        <v>425</v>
      </c>
      <c r="D281" s="19">
        <f>D282</f>
        <v>5.5</v>
      </c>
      <c r="E281" s="19">
        <f t="shared" ref="E281:M281" si="534">E282</f>
        <v>0</v>
      </c>
      <c r="F281" s="19">
        <f t="shared" si="534"/>
        <v>5.5</v>
      </c>
      <c r="G281" s="19">
        <f t="shared" si="534"/>
        <v>0</v>
      </c>
      <c r="H281" s="19">
        <f t="shared" si="534"/>
        <v>5.5</v>
      </c>
      <c r="I281" s="19">
        <f>I282</f>
        <v>5.5</v>
      </c>
      <c r="J281" s="19">
        <f t="shared" ref="J281" si="535">J282</f>
        <v>0</v>
      </c>
      <c r="K281" s="19">
        <f t="shared" ref="K281" si="536">K282</f>
        <v>5.5</v>
      </c>
      <c r="L281" s="19">
        <f t="shared" si="534"/>
        <v>0</v>
      </c>
      <c r="M281" s="19">
        <f t="shared" si="534"/>
        <v>5.5</v>
      </c>
      <c r="N281" s="19">
        <f>N282</f>
        <v>5.5</v>
      </c>
      <c r="O281" s="19">
        <f t="shared" ref="O281" si="537">O282</f>
        <v>0</v>
      </c>
      <c r="P281" s="19">
        <f t="shared" ref="P281:R281" si="538">P282</f>
        <v>5.5</v>
      </c>
      <c r="Q281" s="19">
        <f t="shared" si="538"/>
        <v>0</v>
      </c>
      <c r="R281" s="19">
        <f t="shared" si="538"/>
        <v>5.5</v>
      </c>
      <c r="S281" s="125"/>
    </row>
    <row r="282" spans="1:19" ht="31.5" hidden="1" outlineLevel="7" x14ac:dyDescent="0.2">
      <c r="A282" s="73" t="s">
        <v>178</v>
      </c>
      <c r="B282" s="73" t="s">
        <v>70</v>
      </c>
      <c r="C282" s="26" t="s">
        <v>71</v>
      </c>
      <c r="D282" s="20">
        <v>5.5</v>
      </c>
      <c r="E282" s="20"/>
      <c r="F282" s="20">
        <f>SUM(D282:E282)</f>
        <v>5.5</v>
      </c>
      <c r="G282" s="20"/>
      <c r="H282" s="20">
        <f>SUM(F282:G282)</f>
        <v>5.5</v>
      </c>
      <c r="I282" s="20">
        <v>5.5</v>
      </c>
      <c r="J282" s="20"/>
      <c r="K282" s="20">
        <f>SUM(I282:J282)</f>
        <v>5.5</v>
      </c>
      <c r="L282" s="20"/>
      <c r="M282" s="20">
        <f>SUM(K282:L282)</f>
        <v>5.5</v>
      </c>
      <c r="N282" s="20">
        <v>5.5</v>
      </c>
      <c r="O282" s="20"/>
      <c r="P282" s="20">
        <f>SUM(N282:O282)</f>
        <v>5.5</v>
      </c>
      <c r="Q282" s="20"/>
      <c r="R282" s="20">
        <f>SUM(P282:Q282)</f>
        <v>5.5</v>
      </c>
      <c r="S282" s="125"/>
    </row>
    <row r="283" spans="1:19" ht="50.25" customHeight="1" outlineLevel="4" collapsed="1" x14ac:dyDescent="0.2">
      <c r="A283" s="72" t="s">
        <v>214</v>
      </c>
      <c r="B283" s="72"/>
      <c r="C283" s="25" t="s">
        <v>215</v>
      </c>
      <c r="D283" s="19">
        <f>D289+D287</f>
        <v>13105.4</v>
      </c>
      <c r="E283" s="19">
        <f>E289+E287+E291+E293</f>
        <v>14955.14767</v>
      </c>
      <c r="F283" s="19">
        <f t="shared" ref="F283" si="539">F289+F287+F291+F293</f>
        <v>28060.54767</v>
      </c>
      <c r="G283" s="19">
        <f>G289+G287+G291+G293+G284</f>
        <v>2500</v>
      </c>
      <c r="H283" s="19">
        <f t="shared" ref="H283:R283" si="540">H289+H287+H291+H293+H284</f>
        <v>30560.54767</v>
      </c>
      <c r="I283" s="19">
        <f t="shared" si="540"/>
        <v>17044.400000000001</v>
      </c>
      <c r="J283" s="19">
        <f t="shared" si="540"/>
        <v>-0.65959999999999996</v>
      </c>
      <c r="K283" s="19">
        <f t="shared" si="540"/>
        <v>17043.740399999999</v>
      </c>
      <c r="L283" s="19">
        <f t="shared" si="540"/>
        <v>0</v>
      </c>
      <c r="M283" s="19">
        <f t="shared" si="540"/>
        <v>17043.740399999999</v>
      </c>
      <c r="N283" s="19">
        <f t="shared" si="540"/>
        <v>14979.4</v>
      </c>
      <c r="O283" s="19">
        <f t="shared" si="540"/>
        <v>-1.5419999999999996E-2</v>
      </c>
      <c r="P283" s="19">
        <f t="shared" si="540"/>
        <v>14979.38458</v>
      </c>
      <c r="Q283" s="19">
        <f t="shared" si="540"/>
        <v>0</v>
      </c>
      <c r="R283" s="19">
        <f t="shared" si="540"/>
        <v>14979.38458</v>
      </c>
      <c r="S283" s="125"/>
    </row>
    <row r="284" spans="1:19" ht="50.25" customHeight="1" outlineLevel="4" x14ac:dyDescent="0.2">
      <c r="A284" s="72" t="s">
        <v>773</v>
      </c>
      <c r="B284" s="72"/>
      <c r="C284" s="25" t="s">
        <v>774</v>
      </c>
      <c r="D284" s="19"/>
      <c r="E284" s="19"/>
      <c r="F284" s="19"/>
      <c r="G284" s="6">
        <f t="shared" ref="G284:Q284" si="541">G285+G286</f>
        <v>2500</v>
      </c>
      <c r="H284" s="6">
        <f t="shared" si="541"/>
        <v>2500</v>
      </c>
      <c r="I284" s="6">
        <f t="shared" si="541"/>
        <v>0</v>
      </c>
      <c r="J284" s="6">
        <f t="shared" si="541"/>
        <v>0</v>
      </c>
      <c r="K284" s="6">
        <f t="shared" si="541"/>
        <v>0</v>
      </c>
      <c r="L284" s="6">
        <f t="shared" si="541"/>
        <v>0</v>
      </c>
      <c r="M284" s="6"/>
      <c r="N284" s="6">
        <f t="shared" si="541"/>
        <v>0</v>
      </c>
      <c r="O284" s="6">
        <f t="shared" si="541"/>
        <v>0</v>
      </c>
      <c r="P284" s="6">
        <f t="shared" si="541"/>
        <v>0</v>
      </c>
      <c r="Q284" s="6">
        <f t="shared" si="541"/>
        <v>0</v>
      </c>
      <c r="R284" s="6"/>
      <c r="S284" s="125"/>
    </row>
    <row r="285" spans="1:19" ht="31.5" customHeight="1" outlineLevel="4" x14ac:dyDescent="0.2">
      <c r="A285" s="73" t="s">
        <v>773</v>
      </c>
      <c r="B285" s="73" t="s">
        <v>70</v>
      </c>
      <c r="C285" s="26" t="s">
        <v>71</v>
      </c>
      <c r="D285" s="19"/>
      <c r="E285" s="19"/>
      <c r="F285" s="19"/>
      <c r="G285" s="7">
        <v>400</v>
      </c>
      <c r="H285" s="20">
        <f t="shared" ref="H285:H286" si="542">SUM(F285:G285)</f>
        <v>400</v>
      </c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25"/>
    </row>
    <row r="286" spans="1:19" ht="24" customHeight="1" outlineLevel="4" x14ac:dyDescent="0.2">
      <c r="A286" s="73" t="s">
        <v>773</v>
      </c>
      <c r="B286" s="73" t="s">
        <v>15</v>
      </c>
      <c r="C286" s="26" t="s">
        <v>16</v>
      </c>
      <c r="D286" s="19"/>
      <c r="E286" s="19"/>
      <c r="F286" s="19"/>
      <c r="G286" s="7">
        <v>2100</v>
      </c>
      <c r="H286" s="20">
        <f t="shared" si="542"/>
        <v>2100</v>
      </c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25"/>
    </row>
    <row r="287" spans="1:19" ht="51.75" hidden="1" customHeight="1" outlineLevel="5" x14ac:dyDescent="0.2">
      <c r="A287" s="76" t="s">
        <v>216</v>
      </c>
      <c r="B287" s="76"/>
      <c r="C287" s="12" t="s">
        <v>637</v>
      </c>
      <c r="D287" s="6">
        <f t="shared" ref="D287:R287" si="543">D288</f>
        <v>1311</v>
      </c>
      <c r="E287" s="6">
        <f t="shared" si="543"/>
        <v>-0.51566999999999996</v>
      </c>
      <c r="F287" s="6">
        <f t="shared" si="543"/>
        <v>1310.48433</v>
      </c>
      <c r="G287" s="6">
        <f t="shared" si="543"/>
        <v>0</v>
      </c>
      <c r="H287" s="6">
        <f t="shared" si="543"/>
        <v>1310.48433</v>
      </c>
      <c r="I287" s="6">
        <f t="shared" si="543"/>
        <v>1705</v>
      </c>
      <c r="J287" s="6">
        <f t="shared" si="543"/>
        <v>-0.62595999999999996</v>
      </c>
      <c r="K287" s="6">
        <f t="shared" si="543"/>
        <v>1704.3740399999999</v>
      </c>
      <c r="L287" s="6">
        <f t="shared" si="543"/>
        <v>0</v>
      </c>
      <c r="M287" s="6">
        <f t="shared" si="543"/>
        <v>1704.3740399999999</v>
      </c>
      <c r="N287" s="6">
        <f t="shared" si="543"/>
        <v>1498</v>
      </c>
      <c r="O287" s="6">
        <f t="shared" si="543"/>
        <v>-6.1539999999999997E-2</v>
      </c>
      <c r="P287" s="6">
        <f t="shared" si="543"/>
        <v>1497.9384600000001</v>
      </c>
      <c r="Q287" s="6">
        <f t="shared" si="543"/>
        <v>0</v>
      </c>
      <c r="R287" s="6">
        <f t="shared" si="543"/>
        <v>1497.9384600000001</v>
      </c>
      <c r="S287" s="125"/>
    </row>
    <row r="288" spans="1:19" ht="31.5" hidden="1" outlineLevel="7" x14ac:dyDescent="0.2">
      <c r="A288" s="77" t="s">
        <v>216</v>
      </c>
      <c r="B288" s="77" t="s">
        <v>70</v>
      </c>
      <c r="C288" s="13" t="s">
        <v>71</v>
      </c>
      <c r="D288" s="7">
        <v>1311</v>
      </c>
      <c r="E288" s="8">
        <v>-0.51566999999999996</v>
      </c>
      <c r="F288" s="8">
        <f>SUM(D288:E288)</f>
        <v>1310.48433</v>
      </c>
      <c r="G288" s="8"/>
      <c r="H288" s="8">
        <f>SUM(F288:G288)</f>
        <v>1310.48433</v>
      </c>
      <c r="I288" s="7">
        <v>1705</v>
      </c>
      <c r="J288" s="8">
        <v>-0.62595999999999996</v>
      </c>
      <c r="K288" s="8">
        <f>SUM(I288:J288)</f>
        <v>1704.3740399999999</v>
      </c>
      <c r="L288" s="8"/>
      <c r="M288" s="8">
        <f>SUM(K288:L288)</f>
        <v>1704.3740399999999</v>
      </c>
      <c r="N288" s="7">
        <v>1498</v>
      </c>
      <c r="O288" s="8">
        <v>-6.1539999999999997E-2</v>
      </c>
      <c r="P288" s="8">
        <f>SUM(N288:O288)</f>
        <v>1497.9384600000001</v>
      </c>
      <c r="Q288" s="8"/>
      <c r="R288" s="8">
        <f>SUM(P288:Q288)</f>
        <v>1497.9384600000001</v>
      </c>
      <c r="S288" s="125"/>
    </row>
    <row r="289" spans="1:19" ht="51.75" hidden="1" customHeight="1" outlineLevel="5" x14ac:dyDescent="0.2">
      <c r="A289" s="76" t="s">
        <v>216</v>
      </c>
      <c r="B289" s="76"/>
      <c r="C289" s="12" t="s">
        <v>638</v>
      </c>
      <c r="D289" s="6">
        <f t="shared" ref="D289:R289" si="544">D290</f>
        <v>11794.4</v>
      </c>
      <c r="E289" s="6">
        <f t="shared" si="544"/>
        <v>-4.1059999999999999E-2</v>
      </c>
      <c r="F289" s="6">
        <f t="shared" si="544"/>
        <v>11794.35894</v>
      </c>
      <c r="G289" s="6">
        <f t="shared" si="544"/>
        <v>0</v>
      </c>
      <c r="H289" s="6">
        <f t="shared" si="544"/>
        <v>11794.35894</v>
      </c>
      <c r="I289" s="6">
        <f t="shared" si="544"/>
        <v>15339.4</v>
      </c>
      <c r="J289" s="6">
        <f t="shared" si="544"/>
        <v>-3.3640000000000003E-2</v>
      </c>
      <c r="K289" s="6">
        <f t="shared" si="544"/>
        <v>15339.36636</v>
      </c>
      <c r="L289" s="6">
        <f t="shared" si="544"/>
        <v>0</v>
      </c>
      <c r="M289" s="6">
        <f t="shared" si="544"/>
        <v>15339.36636</v>
      </c>
      <c r="N289" s="6">
        <f t="shared" si="544"/>
        <v>13481.4</v>
      </c>
      <c r="O289" s="6">
        <f t="shared" si="544"/>
        <v>4.6120000000000001E-2</v>
      </c>
      <c r="P289" s="6">
        <f t="shared" si="544"/>
        <v>13481.446120000001</v>
      </c>
      <c r="Q289" s="6">
        <f t="shared" si="544"/>
        <v>0</v>
      </c>
      <c r="R289" s="6">
        <f t="shared" si="544"/>
        <v>13481.446120000001</v>
      </c>
      <c r="S289" s="125"/>
    </row>
    <row r="290" spans="1:19" ht="31.5" hidden="1" outlineLevel="7" x14ac:dyDescent="0.2">
      <c r="A290" s="77" t="s">
        <v>216</v>
      </c>
      <c r="B290" s="77" t="s">
        <v>70</v>
      </c>
      <c r="C290" s="13" t="s">
        <v>71</v>
      </c>
      <c r="D290" s="7">
        <v>11794.4</v>
      </c>
      <c r="E290" s="8">
        <v>-4.1059999999999999E-2</v>
      </c>
      <c r="F290" s="8">
        <f>SUM(D290:E290)</f>
        <v>11794.35894</v>
      </c>
      <c r="G290" s="8"/>
      <c r="H290" s="8">
        <f>SUM(F290:G290)</f>
        <v>11794.35894</v>
      </c>
      <c r="I290" s="7">
        <v>15339.4</v>
      </c>
      <c r="J290" s="8">
        <v>-3.3640000000000003E-2</v>
      </c>
      <c r="K290" s="8">
        <f>SUM(I290:J290)</f>
        <v>15339.36636</v>
      </c>
      <c r="L290" s="8"/>
      <c r="M290" s="8">
        <f>SUM(K290:L290)</f>
        <v>15339.36636</v>
      </c>
      <c r="N290" s="7">
        <v>13481.4</v>
      </c>
      <c r="O290" s="8">
        <v>4.6120000000000001E-2</v>
      </c>
      <c r="P290" s="8">
        <f>SUM(N290:O290)</f>
        <v>13481.446120000001</v>
      </c>
      <c r="Q290" s="8"/>
      <c r="R290" s="8">
        <f>SUM(P290:Q290)</f>
        <v>13481.446120000001</v>
      </c>
      <c r="S290" s="125"/>
    </row>
    <row r="291" spans="1:19" ht="36" hidden="1" customHeight="1" outlineLevel="7" x14ac:dyDescent="0.2">
      <c r="A291" s="76" t="s">
        <v>681</v>
      </c>
      <c r="B291" s="77"/>
      <c r="C291" s="12" t="s">
        <v>732</v>
      </c>
      <c r="D291" s="7"/>
      <c r="E291" s="6">
        <f t="shared" ref="E291:M291" si="545">E292</f>
        <v>3738.9261000000001</v>
      </c>
      <c r="F291" s="6">
        <f t="shared" si="545"/>
        <v>3738.9261000000001</v>
      </c>
      <c r="G291" s="6">
        <f t="shared" si="545"/>
        <v>0</v>
      </c>
      <c r="H291" s="6">
        <f t="shared" si="545"/>
        <v>3738.9261000000001</v>
      </c>
      <c r="I291" s="7"/>
      <c r="J291" s="20"/>
      <c r="K291" s="20"/>
      <c r="L291" s="6">
        <f t="shared" si="545"/>
        <v>0</v>
      </c>
      <c r="M291" s="6">
        <f t="shared" si="545"/>
        <v>0</v>
      </c>
      <c r="N291" s="7"/>
      <c r="O291" s="20"/>
      <c r="P291" s="20"/>
      <c r="Q291" s="6">
        <f t="shared" ref="Q291:R291" si="546">Q292</f>
        <v>0</v>
      </c>
      <c r="R291" s="6">
        <f t="shared" si="546"/>
        <v>0</v>
      </c>
      <c r="S291" s="125"/>
    </row>
    <row r="292" spans="1:19" ht="31.5" hidden="1" outlineLevel="7" x14ac:dyDescent="0.2">
      <c r="A292" s="77" t="s">
        <v>681</v>
      </c>
      <c r="B292" s="77" t="s">
        <v>70</v>
      </c>
      <c r="C292" s="13" t="s">
        <v>71</v>
      </c>
      <c r="D292" s="7"/>
      <c r="E292" s="8">
        <v>3738.9261000000001</v>
      </c>
      <c r="F292" s="8">
        <f>SUM(D292:E292)</f>
        <v>3738.9261000000001</v>
      </c>
      <c r="G292" s="8"/>
      <c r="H292" s="8">
        <f>SUM(F292:G292)</f>
        <v>3738.9261000000001</v>
      </c>
      <c r="I292" s="7"/>
      <c r="J292" s="20"/>
      <c r="K292" s="20"/>
      <c r="L292" s="8"/>
      <c r="M292" s="8">
        <f>SUM(K292:L292)</f>
        <v>0</v>
      </c>
      <c r="N292" s="7"/>
      <c r="O292" s="20"/>
      <c r="P292" s="20"/>
      <c r="Q292" s="8"/>
      <c r="R292" s="8">
        <f>SUM(P292:Q292)</f>
        <v>0</v>
      </c>
      <c r="S292" s="125"/>
    </row>
    <row r="293" spans="1:19" ht="33.75" hidden="1" customHeight="1" outlineLevel="7" x14ac:dyDescent="0.2">
      <c r="A293" s="76" t="s">
        <v>681</v>
      </c>
      <c r="B293" s="77"/>
      <c r="C293" s="12" t="s">
        <v>733</v>
      </c>
      <c r="D293" s="7"/>
      <c r="E293" s="6">
        <f t="shared" ref="E293:M293" si="547">E294</f>
        <v>11216.7783</v>
      </c>
      <c r="F293" s="6">
        <f t="shared" si="547"/>
        <v>11216.7783</v>
      </c>
      <c r="G293" s="6">
        <f t="shared" si="547"/>
        <v>0</v>
      </c>
      <c r="H293" s="6">
        <f t="shared" si="547"/>
        <v>11216.7783</v>
      </c>
      <c r="I293" s="7"/>
      <c r="J293" s="20"/>
      <c r="K293" s="20"/>
      <c r="L293" s="6">
        <f t="shared" si="547"/>
        <v>0</v>
      </c>
      <c r="M293" s="6">
        <f t="shared" si="547"/>
        <v>0</v>
      </c>
      <c r="N293" s="7"/>
      <c r="O293" s="20"/>
      <c r="P293" s="20"/>
      <c r="Q293" s="6">
        <f t="shared" ref="Q293:R293" si="548">Q294</f>
        <v>0</v>
      </c>
      <c r="R293" s="6">
        <f t="shared" si="548"/>
        <v>0</v>
      </c>
      <c r="S293" s="125"/>
    </row>
    <row r="294" spans="1:19" ht="31.5" hidden="1" outlineLevel="7" x14ac:dyDescent="0.2">
      <c r="A294" s="77" t="s">
        <v>681</v>
      </c>
      <c r="B294" s="77" t="s">
        <v>70</v>
      </c>
      <c r="C294" s="13" t="s">
        <v>71</v>
      </c>
      <c r="D294" s="7"/>
      <c r="E294" s="8">
        <v>11216.7783</v>
      </c>
      <c r="F294" s="8">
        <f>SUM(D294:E294)</f>
        <v>11216.7783</v>
      </c>
      <c r="G294" s="8"/>
      <c r="H294" s="8">
        <f>SUM(F294:G294)</f>
        <v>11216.7783</v>
      </c>
      <c r="I294" s="7"/>
      <c r="J294" s="20"/>
      <c r="K294" s="20"/>
      <c r="L294" s="8"/>
      <c r="M294" s="8">
        <f>SUM(K294:L294)</f>
        <v>0</v>
      </c>
      <c r="N294" s="7"/>
      <c r="O294" s="20"/>
      <c r="P294" s="20"/>
      <c r="Q294" s="8"/>
      <c r="R294" s="8">
        <f>SUM(P294:Q294)</f>
        <v>0</v>
      </c>
      <c r="S294" s="125"/>
    </row>
    <row r="295" spans="1:19" ht="15.75" hidden="1" outlineLevel="4" x14ac:dyDescent="0.2">
      <c r="A295" s="72" t="s">
        <v>217</v>
      </c>
      <c r="B295" s="72"/>
      <c r="C295" s="25" t="s">
        <v>204</v>
      </c>
      <c r="D295" s="19">
        <f>D300+D296</f>
        <v>2720</v>
      </c>
      <c r="E295" s="19">
        <f>E300+E296+E298</f>
        <v>6.8790000000035434E-2</v>
      </c>
      <c r="F295" s="19">
        <f t="shared" ref="F295:P295" si="549">F300+F296+F298</f>
        <v>2720.0687900000003</v>
      </c>
      <c r="G295" s="19">
        <f>G300+G296+G298</f>
        <v>0</v>
      </c>
      <c r="H295" s="19">
        <f t="shared" ref="H295" si="550">H300+H296+H298</f>
        <v>2720.0687900000003</v>
      </c>
      <c r="I295" s="19">
        <f t="shared" si="549"/>
        <v>9746.7999999999993</v>
      </c>
      <c r="J295" s="19">
        <f t="shared" si="549"/>
        <v>-7.6540000000022701E-2</v>
      </c>
      <c r="K295" s="19">
        <f t="shared" si="549"/>
        <v>9746.7234599999992</v>
      </c>
      <c r="L295" s="19">
        <f>L300+L296+L298</f>
        <v>0</v>
      </c>
      <c r="M295" s="19">
        <f t="shared" ref="M295" si="551">M300+M296+M298</f>
        <v>9746.7234599999992</v>
      </c>
      <c r="N295" s="19">
        <f t="shared" si="549"/>
        <v>13771.6</v>
      </c>
      <c r="O295" s="19">
        <f t="shared" si="549"/>
        <v>-5.5839999999079737E-2</v>
      </c>
      <c r="P295" s="19">
        <f t="shared" si="549"/>
        <v>13771.544160000001</v>
      </c>
      <c r="Q295" s="19">
        <f>Q300+Q296+Q298</f>
        <v>0</v>
      </c>
      <c r="R295" s="19">
        <f t="shared" ref="R295" si="552">R300+R296+R298</f>
        <v>13771.544160000001</v>
      </c>
      <c r="S295" s="125"/>
    </row>
    <row r="296" spans="1:19" ht="47.25" hidden="1" outlineLevel="5" x14ac:dyDescent="0.2">
      <c r="A296" s="76" t="s">
        <v>218</v>
      </c>
      <c r="B296" s="76"/>
      <c r="C296" s="12" t="s">
        <v>557</v>
      </c>
      <c r="D296" s="6">
        <f t="shared" ref="D296:R296" si="553">D297</f>
        <v>816</v>
      </c>
      <c r="E296" s="6">
        <f t="shared" si="553"/>
        <v>2.0639999999999999E-2</v>
      </c>
      <c r="F296" s="6">
        <f t="shared" si="553"/>
        <v>816.02063999999996</v>
      </c>
      <c r="G296" s="6">
        <f t="shared" si="553"/>
        <v>0</v>
      </c>
      <c r="H296" s="6">
        <f t="shared" si="553"/>
        <v>816.02063999999996</v>
      </c>
      <c r="I296" s="6">
        <f t="shared" si="553"/>
        <v>2924.1</v>
      </c>
      <c r="J296" s="6">
        <f t="shared" si="553"/>
        <v>-8.2960000000000006E-2</v>
      </c>
      <c r="K296" s="6">
        <f t="shared" si="553"/>
        <v>2924.0170399999997</v>
      </c>
      <c r="L296" s="6">
        <f t="shared" si="553"/>
        <v>0</v>
      </c>
      <c r="M296" s="6">
        <f t="shared" si="553"/>
        <v>2924.0170399999997</v>
      </c>
      <c r="N296" s="6">
        <f t="shared" si="553"/>
        <v>4131.5</v>
      </c>
      <c r="O296" s="6">
        <f t="shared" si="553"/>
        <v>-3.6749999999999998E-2</v>
      </c>
      <c r="P296" s="6">
        <f t="shared" si="553"/>
        <v>4131.4632499999998</v>
      </c>
      <c r="Q296" s="6">
        <f t="shared" si="553"/>
        <v>0</v>
      </c>
      <c r="R296" s="6">
        <f t="shared" si="553"/>
        <v>4131.4632499999998</v>
      </c>
      <c r="S296" s="125"/>
    </row>
    <row r="297" spans="1:19" ht="31.5" hidden="1" outlineLevel="7" x14ac:dyDescent="0.2">
      <c r="A297" s="77" t="s">
        <v>218</v>
      </c>
      <c r="B297" s="77" t="s">
        <v>70</v>
      </c>
      <c r="C297" s="13" t="s">
        <v>71</v>
      </c>
      <c r="D297" s="7">
        <v>816</v>
      </c>
      <c r="E297" s="8">
        <v>2.0639999999999999E-2</v>
      </c>
      <c r="F297" s="8">
        <f>SUM(D297:E297)</f>
        <v>816.02063999999996</v>
      </c>
      <c r="G297" s="8"/>
      <c r="H297" s="8">
        <f>SUM(F297:G297)</f>
        <v>816.02063999999996</v>
      </c>
      <c r="I297" s="7">
        <v>2924.1</v>
      </c>
      <c r="J297" s="8">
        <v>-8.2960000000000006E-2</v>
      </c>
      <c r="K297" s="8">
        <f>SUM(I297:J297)</f>
        <v>2924.0170399999997</v>
      </c>
      <c r="L297" s="8"/>
      <c r="M297" s="8">
        <f>SUM(K297:L297)</f>
        <v>2924.0170399999997</v>
      </c>
      <c r="N297" s="7">
        <v>4131.5</v>
      </c>
      <c r="O297" s="8">
        <v>-3.6749999999999998E-2</v>
      </c>
      <c r="P297" s="8">
        <f>SUM(N297:O297)</f>
        <v>4131.4632499999998</v>
      </c>
      <c r="Q297" s="8"/>
      <c r="R297" s="8">
        <f>SUM(P297:Q297)</f>
        <v>4131.4632499999998</v>
      </c>
      <c r="S297" s="125"/>
    </row>
    <row r="298" spans="1:19" ht="47.25" hidden="1" outlineLevel="7" x14ac:dyDescent="0.2">
      <c r="A298" s="76" t="s">
        <v>218</v>
      </c>
      <c r="B298" s="76"/>
      <c r="C298" s="12" t="s">
        <v>685</v>
      </c>
      <c r="D298" s="7"/>
      <c r="E298" s="6">
        <f>E299</f>
        <v>1808.84574</v>
      </c>
      <c r="F298" s="6">
        <f>F299</f>
        <v>1808.84574</v>
      </c>
      <c r="G298" s="6">
        <f>G299</f>
        <v>0</v>
      </c>
      <c r="H298" s="6">
        <f>H299</f>
        <v>1808.84574</v>
      </c>
      <c r="I298" s="7"/>
      <c r="J298" s="6">
        <f>J299</f>
        <v>6481.5711000000001</v>
      </c>
      <c r="K298" s="6">
        <f>K299</f>
        <v>6481.5711000000001</v>
      </c>
      <c r="L298" s="6">
        <f>L299</f>
        <v>0</v>
      </c>
      <c r="M298" s="6">
        <f>M299</f>
        <v>6481.5711000000001</v>
      </c>
      <c r="N298" s="7"/>
      <c r="O298" s="6">
        <f>O299</f>
        <v>9158.0768599999992</v>
      </c>
      <c r="P298" s="6">
        <f>P299</f>
        <v>9158.0768599999992</v>
      </c>
      <c r="Q298" s="6">
        <f>Q299</f>
        <v>0</v>
      </c>
      <c r="R298" s="6">
        <f>R299</f>
        <v>9158.0768599999992</v>
      </c>
      <c r="S298" s="125"/>
    </row>
    <row r="299" spans="1:19" ht="31.5" hidden="1" outlineLevel="7" x14ac:dyDescent="0.2">
      <c r="A299" s="77" t="s">
        <v>218</v>
      </c>
      <c r="B299" s="77" t="s">
        <v>70</v>
      </c>
      <c r="C299" s="13" t="s">
        <v>71</v>
      </c>
      <c r="D299" s="7"/>
      <c r="E299" s="8">
        <v>1808.84574</v>
      </c>
      <c r="F299" s="8">
        <f>SUM(D299:E299)</f>
        <v>1808.84574</v>
      </c>
      <c r="G299" s="8"/>
      <c r="H299" s="8">
        <f>SUM(F299:G299)</f>
        <v>1808.84574</v>
      </c>
      <c r="I299" s="7"/>
      <c r="J299" s="8">
        <v>6481.5711000000001</v>
      </c>
      <c r="K299" s="8">
        <f>SUM(I299:J299)</f>
        <v>6481.5711000000001</v>
      </c>
      <c r="L299" s="8"/>
      <c r="M299" s="8">
        <f>SUM(K299:L299)</f>
        <v>6481.5711000000001</v>
      </c>
      <c r="N299" s="7"/>
      <c r="O299" s="8">
        <v>9158.0768599999992</v>
      </c>
      <c r="P299" s="8">
        <f>SUM(N299:O299)</f>
        <v>9158.0768599999992</v>
      </c>
      <c r="Q299" s="8"/>
      <c r="R299" s="8">
        <f>SUM(P299:Q299)</f>
        <v>9158.0768599999992</v>
      </c>
      <c r="S299" s="125"/>
    </row>
    <row r="300" spans="1:19" ht="47.25" hidden="1" outlineLevel="5" x14ac:dyDescent="0.2">
      <c r="A300" s="76" t="s">
        <v>218</v>
      </c>
      <c r="B300" s="76"/>
      <c r="C300" s="12" t="s">
        <v>442</v>
      </c>
      <c r="D300" s="6">
        <f t="shared" ref="D300:R300" si="554">D301</f>
        <v>1904</v>
      </c>
      <c r="E300" s="6">
        <f t="shared" si="554"/>
        <v>-1808.7975899999999</v>
      </c>
      <c r="F300" s="6">
        <f t="shared" si="554"/>
        <v>95.2024100000001</v>
      </c>
      <c r="G300" s="6">
        <f t="shared" si="554"/>
        <v>0</v>
      </c>
      <c r="H300" s="6">
        <f t="shared" si="554"/>
        <v>95.2024100000001</v>
      </c>
      <c r="I300" s="6">
        <f t="shared" si="554"/>
        <v>6822.7</v>
      </c>
      <c r="J300" s="6">
        <f t="shared" si="554"/>
        <v>-6481.5646800000004</v>
      </c>
      <c r="K300" s="6">
        <f t="shared" si="554"/>
        <v>341.13531999999941</v>
      </c>
      <c r="L300" s="6">
        <f t="shared" si="554"/>
        <v>0</v>
      </c>
      <c r="M300" s="6">
        <f t="shared" si="554"/>
        <v>341.13531999999941</v>
      </c>
      <c r="N300" s="6">
        <f t="shared" si="554"/>
        <v>9640.1</v>
      </c>
      <c r="O300" s="6">
        <f t="shared" si="554"/>
        <v>-9158.095949999999</v>
      </c>
      <c r="P300" s="6">
        <f t="shared" si="554"/>
        <v>482.00405000000137</v>
      </c>
      <c r="Q300" s="6">
        <f t="shared" si="554"/>
        <v>0</v>
      </c>
      <c r="R300" s="6">
        <f t="shared" si="554"/>
        <v>482.00405000000137</v>
      </c>
      <c r="S300" s="125"/>
    </row>
    <row r="301" spans="1:19" ht="31.5" hidden="1" outlineLevel="7" x14ac:dyDescent="0.2">
      <c r="A301" s="77" t="s">
        <v>218</v>
      </c>
      <c r="B301" s="77" t="s">
        <v>70</v>
      </c>
      <c r="C301" s="13" t="s">
        <v>71</v>
      </c>
      <c r="D301" s="7">
        <v>1904</v>
      </c>
      <c r="E301" s="8">
        <f>-1808.84574+0.04815</f>
        <v>-1808.7975899999999</v>
      </c>
      <c r="F301" s="8">
        <f>SUM(D301:E301)</f>
        <v>95.2024100000001</v>
      </c>
      <c r="G301" s="8"/>
      <c r="H301" s="8">
        <f>SUM(F301:G301)</f>
        <v>95.2024100000001</v>
      </c>
      <c r="I301" s="7">
        <v>6822.7</v>
      </c>
      <c r="J301" s="8">
        <f>-6481.5711+0.00642</f>
        <v>-6481.5646800000004</v>
      </c>
      <c r="K301" s="8">
        <f>SUM(I301:J301)</f>
        <v>341.13531999999941</v>
      </c>
      <c r="L301" s="8"/>
      <c r="M301" s="8">
        <f>SUM(K301:L301)</f>
        <v>341.13531999999941</v>
      </c>
      <c r="N301" s="7">
        <v>9640.1</v>
      </c>
      <c r="O301" s="8">
        <f>-9158.07686-0.01909</f>
        <v>-9158.095949999999</v>
      </c>
      <c r="P301" s="8">
        <f>SUM(N301:O301)</f>
        <v>482.00405000000137</v>
      </c>
      <c r="Q301" s="8"/>
      <c r="R301" s="8">
        <f>SUM(P301:Q301)</f>
        <v>482.00405000000137</v>
      </c>
      <c r="S301" s="125"/>
    </row>
    <row r="302" spans="1:19" ht="47.25" outlineLevel="7" x14ac:dyDescent="0.2">
      <c r="A302" s="74" t="s">
        <v>799</v>
      </c>
      <c r="B302" s="74"/>
      <c r="C302" s="24" t="s">
        <v>801</v>
      </c>
      <c r="D302" s="7"/>
      <c r="E302" s="8"/>
      <c r="F302" s="8"/>
      <c r="G302" s="6">
        <f>G303</f>
        <v>2000</v>
      </c>
      <c r="H302" s="6">
        <f t="shared" ref="H302:Q303" si="555">H303</f>
        <v>2000</v>
      </c>
      <c r="I302" s="6">
        <f t="shared" si="555"/>
        <v>0</v>
      </c>
      <c r="J302" s="6">
        <f t="shared" si="555"/>
        <v>0</v>
      </c>
      <c r="K302" s="6">
        <f t="shared" si="555"/>
        <v>0</v>
      </c>
      <c r="L302" s="6">
        <f t="shared" si="555"/>
        <v>0</v>
      </c>
      <c r="M302" s="6"/>
      <c r="N302" s="6">
        <f t="shared" si="555"/>
        <v>0</v>
      </c>
      <c r="O302" s="6">
        <f t="shared" si="555"/>
        <v>0</v>
      </c>
      <c r="P302" s="6">
        <f t="shared" si="555"/>
        <v>0</v>
      </c>
      <c r="Q302" s="6">
        <f t="shared" si="555"/>
        <v>0</v>
      </c>
      <c r="R302" s="6"/>
      <c r="S302" s="125"/>
    </row>
    <row r="303" spans="1:19" ht="63" outlineLevel="7" x14ac:dyDescent="0.2">
      <c r="A303" s="74" t="s">
        <v>800</v>
      </c>
      <c r="B303" s="74"/>
      <c r="C303" s="24" t="s">
        <v>802</v>
      </c>
      <c r="D303" s="7"/>
      <c r="E303" s="8"/>
      <c r="F303" s="8"/>
      <c r="G303" s="6">
        <f>G304</f>
        <v>2000</v>
      </c>
      <c r="H303" s="6">
        <f t="shared" si="555"/>
        <v>2000</v>
      </c>
      <c r="I303" s="6">
        <f t="shared" si="555"/>
        <v>0</v>
      </c>
      <c r="J303" s="6">
        <f t="shared" si="555"/>
        <v>0</v>
      </c>
      <c r="K303" s="6">
        <f t="shared" si="555"/>
        <v>0</v>
      </c>
      <c r="L303" s="6">
        <f t="shared" si="555"/>
        <v>0</v>
      </c>
      <c r="M303" s="6"/>
      <c r="N303" s="6">
        <f t="shared" si="555"/>
        <v>0</v>
      </c>
      <c r="O303" s="6">
        <f t="shared" si="555"/>
        <v>0</v>
      </c>
      <c r="P303" s="6">
        <f t="shared" si="555"/>
        <v>0</v>
      </c>
      <c r="Q303" s="6">
        <f t="shared" si="555"/>
        <v>0</v>
      </c>
      <c r="R303" s="6"/>
      <c r="S303" s="125"/>
    </row>
    <row r="304" spans="1:19" ht="31.5" outlineLevel="7" x14ac:dyDescent="0.2">
      <c r="A304" s="75" t="s">
        <v>800</v>
      </c>
      <c r="B304" s="75" t="s">
        <v>70</v>
      </c>
      <c r="C304" s="23" t="s">
        <v>445</v>
      </c>
      <c r="D304" s="7"/>
      <c r="E304" s="8"/>
      <c r="F304" s="8"/>
      <c r="G304" s="7">
        <v>2000</v>
      </c>
      <c r="H304" s="20">
        <f>SUM(F304:G304)</f>
        <v>2000</v>
      </c>
      <c r="I304" s="7"/>
      <c r="J304" s="8"/>
      <c r="K304" s="8"/>
      <c r="L304" s="8"/>
      <c r="M304" s="8"/>
      <c r="N304" s="7"/>
      <c r="O304" s="8"/>
      <c r="P304" s="8"/>
      <c r="Q304" s="8"/>
      <c r="R304" s="8"/>
      <c r="S304" s="125"/>
    </row>
    <row r="305" spans="1:19" ht="31.5" hidden="1" outlineLevel="4" x14ac:dyDescent="0.2">
      <c r="A305" s="72" t="s">
        <v>219</v>
      </c>
      <c r="B305" s="72"/>
      <c r="C305" s="25" t="s">
        <v>463</v>
      </c>
      <c r="D305" s="19">
        <f>D306+D310+D308</f>
        <v>37394.9</v>
      </c>
      <c r="E305" s="19">
        <f t="shared" ref="E305:F305" si="556">E306+E310+E308</f>
        <v>-0.62038000000000004</v>
      </c>
      <c r="F305" s="19">
        <f t="shared" si="556"/>
        <v>37394.279620000001</v>
      </c>
      <c r="G305" s="19">
        <f t="shared" ref="G305:H305" si="557">G306+G310+G308</f>
        <v>0</v>
      </c>
      <c r="H305" s="19">
        <f t="shared" si="557"/>
        <v>37394.279620000001</v>
      </c>
      <c r="I305" s="19">
        <f>I306+I310+I308</f>
        <v>41428.300000000003</v>
      </c>
      <c r="J305" s="19">
        <f t="shared" ref="J305" si="558">J306+J310+J308</f>
        <v>-0.13643</v>
      </c>
      <c r="K305" s="19">
        <f t="shared" ref="K305:M305" si="559">K306+K310+K308</f>
        <v>41428.163570000004</v>
      </c>
      <c r="L305" s="19">
        <f t="shared" si="559"/>
        <v>0</v>
      </c>
      <c r="M305" s="19">
        <f t="shared" si="559"/>
        <v>41428.163570000004</v>
      </c>
      <c r="N305" s="19">
        <f>N306+N310+N308</f>
        <v>41309.4</v>
      </c>
      <c r="O305" s="19">
        <f t="shared" ref="O305" si="560">O306+O310+O308</f>
        <v>-3.3270000000000001E-2</v>
      </c>
      <c r="P305" s="19">
        <f t="shared" ref="P305:R305" si="561">P306+P310+P308</f>
        <v>41309.366730000002</v>
      </c>
      <c r="Q305" s="19">
        <f t="shared" si="561"/>
        <v>0</v>
      </c>
      <c r="R305" s="19">
        <f t="shared" si="561"/>
        <v>41309.366730000002</v>
      </c>
      <c r="S305" s="125"/>
    </row>
    <row r="306" spans="1:19" ht="47.25" hidden="1" outlineLevel="5" x14ac:dyDescent="0.2">
      <c r="A306" s="76" t="s">
        <v>220</v>
      </c>
      <c r="B306" s="76"/>
      <c r="C306" s="12" t="s">
        <v>636</v>
      </c>
      <c r="D306" s="6">
        <f t="shared" ref="D306:R306" si="562">D307</f>
        <v>3740</v>
      </c>
      <c r="E306" s="6">
        <f t="shared" si="562"/>
        <v>-0.57203999999999999</v>
      </c>
      <c r="F306" s="6">
        <f t="shared" si="562"/>
        <v>3739.42796</v>
      </c>
      <c r="G306" s="6">
        <f t="shared" si="562"/>
        <v>0</v>
      </c>
      <c r="H306" s="6">
        <f t="shared" si="562"/>
        <v>3739.42796</v>
      </c>
      <c r="I306" s="6">
        <f t="shared" si="562"/>
        <v>4143</v>
      </c>
      <c r="J306" s="6">
        <f t="shared" si="562"/>
        <v>-0.18364</v>
      </c>
      <c r="K306" s="6">
        <f t="shared" si="562"/>
        <v>4142.8163599999998</v>
      </c>
      <c r="L306" s="6">
        <f t="shared" si="562"/>
        <v>0</v>
      </c>
      <c r="M306" s="6">
        <f t="shared" si="562"/>
        <v>4142.8163599999998</v>
      </c>
      <c r="N306" s="6">
        <f t="shared" si="562"/>
        <v>4131</v>
      </c>
      <c r="O306" s="6">
        <f t="shared" si="562"/>
        <v>-6.3329999999999997E-2</v>
      </c>
      <c r="P306" s="6">
        <f t="shared" si="562"/>
        <v>4130.93667</v>
      </c>
      <c r="Q306" s="6">
        <f t="shared" si="562"/>
        <v>0</v>
      </c>
      <c r="R306" s="6">
        <f t="shared" si="562"/>
        <v>4130.93667</v>
      </c>
      <c r="S306" s="125"/>
    </row>
    <row r="307" spans="1:19" ht="31.5" hidden="1" outlineLevel="7" x14ac:dyDescent="0.2">
      <c r="A307" s="77" t="s">
        <v>220</v>
      </c>
      <c r="B307" s="77" t="s">
        <v>70</v>
      </c>
      <c r="C307" s="13" t="s">
        <v>71</v>
      </c>
      <c r="D307" s="7">
        <v>3740</v>
      </c>
      <c r="E307" s="8">
        <v>-0.57203999999999999</v>
      </c>
      <c r="F307" s="8">
        <f>SUM(D307:E307)</f>
        <v>3739.42796</v>
      </c>
      <c r="G307" s="8"/>
      <c r="H307" s="8">
        <f>SUM(F307:G307)</f>
        <v>3739.42796</v>
      </c>
      <c r="I307" s="7">
        <v>4143</v>
      </c>
      <c r="J307" s="8">
        <v>-0.18364</v>
      </c>
      <c r="K307" s="8">
        <f>SUM(I307:J307)</f>
        <v>4142.8163599999998</v>
      </c>
      <c r="L307" s="8"/>
      <c r="M307" s="8">
        <f>SUM(K307:L307)</f>
        <v>4142.8163599999998</v>
      </c>
      <c r="N307" s="7">
        <v>4131</v>
      </c>
      <c r="O307" s="8">
        <v>-6.3329999999999997E-2</v>
      </c>
      <c r="P307" s="8">
        <f>SUM(N307:O307)</f>
        <v>4130.93667</v>
      </c>
      <c r="Q307" s="8"/>
      <c r="R307" s="8">
        <f>SUM(P307:Q307)</f>
        <v>4130.93667</v>
      </c>
      <c r="S307" s="125"/>
    </row>
    <row r="308" spans="1:19" ht="47.25" hidden="1" outlineLevel="7" x14ac:dyDescent="0.2">
      <c r="A308" s="76" t="s">
        <v>220</v>
      </c>
      <c r="B308" s="76"/>
      <c r="C308" s="12" t="s">
        <v>622</v>
      </c>
      <c r="D308" s="6">
        <f t="shared" ref="D308:R308" si="563">D309</f>
        <v>31972.2</v>
      </c>
      <c r="E308" s="6">
        <f t="shared" si="563"/>
        <v>-9.0920000000000001E-2</v>
      </c>
      <c r="F308" s="6">
        <f t="shared" si="563"/>
        <v>31972.109080000002</v>
      </c>
      <c r="G308" s="6">
        <f t="shared" si="563"/>
        <v>0</v>
      </c>
      <c r="H308" s="6">
        <f t="shared" si="563"/>
        <v>31972.109080000002</v>
      </c>
      <c r="I308" s="6">
        <f t="shared" si="563"/>
        <v>35421</v>
      </c>
      <c r="J308" s="6">
        <f t="shared" si="563"/>
        <v>7.9850000000000004E-2</v>
      </c>
      <c r="K308" s="6">
        <f t="shared" si="563"/>
        <v>35421.079850000002</v>
      </c>
      <c r="L308" s="6">
        <f t="shared" si="563"/>
        <v>0</v>
      </c>
      <c r="M308" s="6">
        <f t="shared" si="563"/>
        <v>35421.079850000002</v>
      </c>
      <c r="N308" s="6">
        <f t="shared" si="563"/>
        <v>35319.5</v>
      </c>
      <c r="O308" s="6">
        <f t="shared" si="563"/>
        <v>8.5599999999999999E-3</v>
      </c>
      <c r="P308" s="6">
        <f t="shared" si="563"/>
        <v>35319.508560000002</v>
      </c>
      <c r="Q308" s="6">
        <f t="shared" si="563"/>
        <v>0</v>
      </c>
      <c r="R308" s="6">
        <f t="shared" si="563"/>
        <v>35319.508560000002</v>
      </c>
      <c r="S308" s="125"/>
    </row>
    <row r="309" spans="1:19" ht="31.5" hidden="1" outlineLevel="7" x14ac:dyDescent="0.2">
      <c r="A309" s="77" t="s">
        <v>220</v>
      </c>
      <c r="B309" s="77" t="s">
        <v>70</v>
      </c>
      <c r="C309" s="13" t="s">
        <v>71</v>
      </c>
      <c r="D309" s="7">
        <v>31972.2</v>
      </c>
      <c r="E309" s="8">
        <v>-9.0920000000000001E-2</v>
      </c>
      <c r="F309" s="8">
        <f>SUM(D309:E309)</f>
        <v>31972.109080000002</v>
      </c>
      <c r="G309" s="8"/>
      <c r="H309" s="8">
        <f>SUM(F309:G309)</f>
        <v>31972.109080000002</v>
      </c>
      <c r="I309" s="7">
        <v>35421</v>
      </c>
      <c r="J309" s="8">
        <v>7.9850000000000004E-2</v>
      </c>
      <c r="K309" s="8">
        <f>SUM(I309:J309)</f>
        <v>35421.079850000002</v>
      </c>
      <c r="L309" s="8"/>
      <c r="M309" s="8">
        <f>SUM(K309:L309)</f>
        <v>35421.079850000002</v>
      </c>
      <c r="N309" s="7">
        <v>35319.5</v>
      </c>
      <c r="O309" s="8">
        <v>8.5599999999999999E-3</v>
      </c>
      <c r="P309" s="8">
        <f>SUM(N309:O309)</f>
        <v>35319.508560000002</v>
      </c>
      <c r="Q309" s="8"/>
      <c r="R309" s="8">
        <f>SUM(P309:Q309)</f>
        <v>35319.508560000002</v>
      </c>
      <c r="S309" s="125"/>
    </row>
    <row r="310" spans="1:19" ht="47.25" hidden="1" outlineLevel="5" x14ac:dyDescent="0.2">
      <c r="A310" s="76" t="s">
        <v>220</v>
      </c>
      <c r="B310" s="76"/>
      <c r="C310" s="12" t="s">
        <v>639</v>
      </c>
      <c r="D310" s="6">
        <f t="shared" ref="D310:R310" si="564">D311</f>
        <v>1682.7</v>
      </c>
      <c r="E310" s="6">
        <f t="shared" si="564"/>
        <v>4.258E-2</v>
      </c>
      <c r="F310" s="6">
        <f t="shared" si="564"/>
        <v>1682.7425800000001</v>
      </c>
      <c r="G310" s="6">
        <f t="shared" si="564"/>
        <v>0</v>
      </c>
      <c r="H310" s="6">
        <f t="shared" si="564"/>
        <v>1682.7425800000001</v>
      </c>
      <c r="I310" s="6">
        <f t="shared" si="564"/>
        <v>1864.3</v>
      </c>
      <c r="J310" s="6">
        <f t="shared" si="564"/>
        <v>-3.2640000000000002E-2</v>
      </c>
      <c r="K310" s="6">
        <f t="shared" si="564"/>
        <v>1864.2673600000001</v>
      </c>
      <c r="L310" s="6">
        <f t="shared" si="564"/>
        <v>0</v>
      </c>
      <c r="M310" s="6">
        <f t="shared" si="564"/>
        <v>1864.2673600000001</v>
      </c>
      <c r="N310" s="6">
        <f t="shared" si="564"/>
        <v>1858.9</v>
      </c>
      <c r="O310" s="6">
        <f t="shared" si="564"/>
        <v>2.1499999999999998E-2</v>
      </c>
      <c r="P310" s="6">
        <f t="shared" si="564"/>
        <v>1858.9215000000002</v>
      </c>
      <c r="Q310" s="6">
        <f t="shared" si="564"/>
        <v>0</v>
      </c>
      <c r="R310" s="6">
        <f t="shared" si="564"/>
        <v>1858.9215000000002</v>
      </c>
      <c r="S310" s="125"/>
    </row>
    <row r="311" spans="1:19" ht="31.5" hidden="1" outlineLevel="7" x14ac:dyDescent="0.2">
      <c r="A311" s="77" t="s">
        <v>220</v>
      </c>
      <c r="B311" s="77" t="s">
        <v>70</v>
      </c>
      <c r="C311" s="13" t="s">
        <v>71</v>
      </c>
      <c r="D311" s="7">
        <v>1682.7</v>
      </c>
      <c r="E311" s="8">
        <v>4.258E-2</v>
      </c>
      <c r="F311" s="8">
        <f>SUM(D311:E311)</f>
        <v>1682.7425800000001</v>
      </c>
      <c r="G311" s="8"/>
      <c r="H311" s="8">
        <f>SUM(F311:G311)</f>
        <v>1682.7425800000001</v>
      </c>
      <c r="I311" s="7">
        <v>1864.3</v>
      </c>
      <c r="J311" s="8">
        <v>-3.2640000000000002E-2</v>
      </c>
      <c r="K311" s="8">
        <f>SUM(I311:J311)</f>
        <v>1864.2673600000001</v>
      </c>
      <c r="L311" s="8"/>
      <c r="M311" s="8">
        <f>SUM(K311:L311)</f>
        <v>1864.2673600000001</v>
      </c>
      <c r="N311" s="7">
        <v>1858.9</v>
      </c>
      <c r="O311" s="8">
        <v>2.1499999999999998E-2</v>
      </c>
      <c r="P311" s="8">
        <f>SUM(N311:O311)</f>
        <v>1858.9215000000002</v>
      </c>
      <c r="Q311" s="8"/>
      <c r="R311" s="8">
        <f>SUM(P311:Q311)</f>
        <v>1858.9215000000002</v>
      </c>
      <c r="S311" s="125"/>
    </row>
    <row r="312" spans="1:19" ht="15.75" outlineLevel="7" x14ac:dyDescent="0.2">
      <c r="A312" s="76" t="s">
        <v>726</v>
      </c>
      <c r="B312" s="77"/>
      <c r="C312" s="12" t="s">
        <v>739</v>
      </c>
      <c r="D312" s="7"/>
      <c r="E312" s="8"/>
      <c r="F312" s="8"/>
      <c r="G312" s="6">
        <f>G313+G315+G317</f>
        <v>33696.533332999999</v>
      </c>
      <c r="H312" s="6">
        <f t="shared" ref="H312:Q312" si="565">H313+H315+H317</f>
        <v>33696.533332999999</v>
      </c>
      <c r="I312" s="6">
        <f t="shared" si="565"/>
        <v>0</v>
      </c>
      <c r="J312" s="6">
        <f t="shared" si="565"/>
        <v>0</v>
      </c>
      <c r="K312" s="6">
        <f t="shared" si="565"/>
        <v>0</v>
      </c>
      <c r="L312" s="6">
        <f t="shared" si="565"/>
        <v>9666.61</v>
      </c>
      <c r="M312" s="6">
        <f t="shared" si="565"/>
        <v>9666.61</v>
      </c>
      <c r="N312" s="6">
        <f t="shared" si="565"/>
        <v>0</v>
      </c>
      <c r="O312" s="6">
        <f t="shared" si="565"/>
        <v>0</v>
      </c>
      <c r="P312" s="6">
        <f t="shared" si="565"/>
        <v>0</v>
      </c>
      <c r="Q312" s="6">
        <f t="shared" si="565"/>
        <v>0</v>
      </c>
      <c r="R312" s="6"/>
      <c r="S312" s="125"/>
    </row>
    <row r="313" spans="1:19" ht="47.25" outlineLevel="7" x14ac:dyDescent="0.2">
      <c r="A313" s="76" t="s">
        <v>727</v>
      </c>
      <c r="B313" s="77"/>
      <c r="C313" s="12" t="s">
        <v>784</v>
      </c>
      <c r="D313" s="7"/>
      <c r="E313" s="8"/>
      <c r="F313" s="8"/>
      <c r="G313" s="6">
        <f>G314</f>
        <v>421.2</v>
      </c>
      <c r="H313" s="6">
        <f t="shared" ref="H313:Q313" si="566">H314</f>
        <v>421.2</v>
      </c>
      <c r="I313" s="6">
        <f t="shared" si="566"/>
        <v>0</v>
      </c>
      <c r="J313" s="6">
        <f t="shared" si="566"/>
        <v>0</v>
      </c>
      <c r="K313" s="6">
        <f t="shared" si="566"/>
        <v>0</v>
      </c>
      <c r="L313" s="6">
        <f t="shared" si="566"/>
        <v>9666.61</v>
      </c>
      <c r="M313" s="6">
        <f t="shared" si="566"/>
        <v>9666.61</v>
      </c>
      <c r="N313" s="6">
        <f t="shared" si="566"/>
        <v>0</v>
      </c>
      <c r="O313" s="6">
        <f t="shared" si="566"/>
        <v>0</v>
      </c>
      <c r="P313" s="6">
        <f t="shared" si="566"/>
        <v>0</v>
      </c>
      <c r="Q313" s="6">
        <f t="shared" si="566"/>
        <v>0</v>
      </c>
      <c r="R313" s="6"/>
      <c r="S313" s="125"/>
    </row>
    <row r="314" spans="1:19" ht="31.5" outlineLevel="7" x14ac:dyDescent="0.2">
      <c r="A314" s="77" t="s">
        <v>727</v>
      </c>
      <c r="B314" s="77" t="s">
        <v>70</v>
      </c>
      <c r="C314" s="13" t="s">
        <v>71</v>
      </c>
      <c r="D314" s="7"/>
      <c r="E314" s="8"/>
      <c r="F314" s="8"/>
      <c r="G314" s="7">
        <v>421.2</v>
      </c>
      <c r="H314" s="8">
        <f>SUM(F314:G314)</f>
        <v>421.2</v>
      </c>
      <c r="I314" s="7"/>
      <c r="J314" s="8"/>
      <c r="K314" s="8"/>
      <c r="L314" s="7">
        <v>9666.61</v>
      </c>
      <c r="M314" s="8">
        <f>SUM(K314:L314)</f>
        <v>9666.61</v>
      </c>
      <c r="N314" s="7"/>
      <c r="O314" s="8"/>
      <c r="P314" s="8"/>
      <c r="Q314" s="8"/>
      <c r="R314" s="8"/>
      <c r="S314" s="125"/>
    </row>
    <row r="315" spans="1:19" ht="47.25" outlineLevel="7" x14ac:dyDescent="0.2">
      <c r="A315" s="76" t="s">
        <v>727</v>
      </c>
      <c r="B315" s="77"/>
      <c r="C315" s="12" t="s">
        <v>747</v>
      </c>
      <c r="D315" s="7"/>
      <c r="E315" s="8"/>
      <c r="F315" s="8"/>
      <c r="G315" s="6">
        <f t="shared" ref="G315" si="567">G316</f>
        <v>8318.8333329999987</v>
      </c>
      <c r="H315" s="6">
        <f t="shared" ref="H315" si="568">H316</f>
        <v>8318.8333329999987</v>
      </c>
      <c r="I315" s="7"/>
      <c r="J315" s="8"/>
      <c r="K315" s="8"/>
      <c r="L315" s="7"/>
      <c r="M315" s="8"/>
      <c r="N315" s="7"/>
      <c r="O315" s="8"/>
      <c r="P315" s="8"/>
      <c r="Q315" s="8"/>
      <c r="R315" s="8"/>
      <c r="S315" s="125"/>
    </row>
    <row r="316" spans="1:19" ht="31.5" outlineLevel="7" x14ac:dyDescent="0.2">
      <c r="A316" s="77" t="s">
        <v>727</v>
      </c>
      <c r="B316" s="77" t="s">
        <v>70</v>
      </c>
      <c r="C316" s="13" t="s">
        <v>71</v>
      </c>
      <c r="D316" s="7"/>
      <c r="E316" s="8"/>
      <c r="F316" s="8"/>
      <c r="G316" s="7">
        <f>8318.853333-0.02</f>
        <v>8318.8333329999987</v>
      </c>
      <c r="H316" s="8">
        <f>SUM(F316:G316)</f>
        <v>8318.8333329999987</v>
      </c>
      <c r="I316" s="7"/>
      <c r="J316" s="8"/>
      <c r="K316" s="8"/>
      <c r="L316" s="7"/>
      <c r="M316" s="8"/>
      <c r="N316" s="7"/>
      <c r="O316" s="8"/>
      <c r="P316" s="8"/>
      <c r="Q316" s="8"/>
      <c r="R316" s="8"/>
      <c r="S316" s="125"/>
    </row>
    <row r="317" spans="1:19" ht="47.25" outlineLevel="7" x14ac:dyDescent="0.2">
      <c r="A317" s="76" t="s">
        <v>727</v>
      </c>
      <c r="B317" s="77"/>
      <c r="C317" s="12" t="s">
        <v>748</v>
      </c>
      <c r="D317" s="7"/>
      <c r="E317" s="8"/>
      <c r="F317" s="8"/>
      <c r="G317" s="6">
        <f t="shared" ref="G317" si="569">G318</f>
        <v>24956.5</v>
      </c>
      <c r="H317" s="6">
        <f t="shared" ref="H317" si="570">H318</f>
        <v>24956.5</v>
      </c>
      <c r="I317" s="7"/>
      <c r="J317" s="8"/>
      <c r="K317" s="8"/>
      <c r="L317" s="7"/>
      <c r="M317" s="8"/>
      <c r="N317" s="7"/>
      <c r="O317" s="8"/>
      <c r="P317" s="8"/>
      <c r="Q317" s="8"/>
      <c r="R317" s="8"/>
      <c r="S317" s="125"/>
    </row>
    <row r="318" spans="1:19" ht="31.5" outlineLevel="7" x14ac:dyDescent="0.2">
      <c r="A318" s="77" t="s">
        <v>727</v>
      </c>
      <c r="B318" s="77" t="s">
        <v>70</v>
      </c>
      <c r="C318" s="13" t="s">
        <v>71</v>
      </c>
      <c r="D318" s="7"/>
      <c r="E318" s="8"/>
      <c r="F318" s="8"/>
      <c r="G318" s="7">
        <f>24956.56-0.06</f>
        <v>24956.5</v>
      </c>
      <c r="H318" s="8">
        <f>SUM(F318:G318)</f>
        <v>24956.5</v>
      </c>
      <c r="I318" s="7"/>
      <c r="J318" s="8"/>
      <c r="K318" s="8"/>
      <c r="L318" s="7"/>
      <c r="M318" s="8"/>
      <c r="N318" s="7"/>
      <c r="O318" s="8"/>
      <c r="P318" s="8"/>
      <c r="Q318" s="8"/>
      <c r="R318" s="8"/>
      <c r="S318" s="125"/>
    </row>
    <row r="319" spans="1:19" ht="47.25" outlineLevel="3" x14ac:dyDescent="0.2">
      <c r="A319" s="72" t="s">
        <v>196</v>
      </c>
      <c r="B319" s="72"/>
      <c r="C319" s="25" t="s">
        <v>197</v>
      </c>
      <c r="D319" s="19">
        <f>D320+D327+D334</f>
        <v>12861.800000000001</v>
      </c>
      <c r="E319" s="19">
        <f t="shared" ref="E319:F319" si="571">E320+E327+E334</f>
        <v>0</v>
      </c>
      <c r="F319" s="19">
        <f t="shared" si="571"/>
        <v>12861.800000000001</v>
      </c>
      <c r="G319" s="19">
        <f t="shared" ref="G319:H319" si="572">G320+G327+G334</f>
        <v>31893.741300000005</v>
      </c>
      <c r="H319" s="19">
        <f t="shared" si="572"/>
        <v>44755.541299999997</v>
      </c>
      <c r="I319" s="19">
        <f>I320+I327+I334</f>
        <v>4995.5</v>
      </c>
      <c r="J319" s="19">
        <f t="shared" ref="J319" si="573">J320+J327+J334</f>
        <v>0</v>
      </c>
      <c r="K319" s="19">
        <f t="shared" ref="K319:M319" si="574">K320+K327+K334</f>
        <v>4995.5</v>
      </c>
      <c r="L319" s="19">
        <f t="shared" si="574"/>
        <v>18520.02</v>
      </c>
      <c r="M319" s="19">
        <f t="shared" si="574"/>
        <v>23515.52</v>
      </c>
      <c r="N319" s="19">
        <f>N320+N327+N334</f>
        <v>4346.8</v>
      </c>
      <c r="O319" s="19">
        <f t="shared" ref="O319" si="575">O320+O327+O334</f>
        <v>0</v>
      </c>
      <c r="P319" s="19">
        <f t="shared" ref="P319:R319" si="576">P320+P327+P334</f>
        <v>4346.8</v>
      </c>
      <c r="Q319" s="19">
        <f t="shared" si="576"/>
        <v>0</v>
      </c>
      <c r="R319" s="19">
        <f t="shared" si="576"/>
        <v>4346.8</v>
      </c>
      <c r="S319" s="125"/>
    </row>
    <row r="320" spans="1:19" ht="35.25" customHeight="1" outlineLevel="4" x14ac:dyDescent="0.2">
      <c r="A320" s="72" t="s">
        <v>198</v>
      </c>
      <c r="B320" s="72"/>
      <c r="C320" s="25" t="s">
        <v>199</v>
      </c>
      <c r="D320" s="19">
        <f>D321+D324</f>
        <v>8687.7000000000007</v>
      </c>
      <c r="E320" s="19">
        <f t="shared" ref="E320:F320" si="577">E321+E324</f>
        <v>0</v>
      </c>
      <c r="F320" s="19">
        <f t="shared" si="577"/>
        <v>8687.7000000000007</v>
      </c>
      <c r="G320" s="19">
        <f>G321+G324</f>
        <v>21462.486300000004</v>
      </c>
      <c r="H320" s="19">
        <f t="shared" ref="H320" si="578">H321+H324</f>
        <v>30150.186300000001</v>
      </c>
      <c r="I320" s="19">
        <f t="shared" ref="I320:N320" si="579">I321+I324</f>
        <v>4995.5</v>
      </c>
      <c r="J320" s="19">
        <f t="shared" ref="J320" si="580">J321+J324</f>
        <v>0</v>
      </c>
      <c r="K320" s="19">
        <f t="shared" ref="K320:M320" si="581">K321+K324</f>
        <v>4995.5</v>
      </c>
      <c r="L320" s="19">
        <f t="shared" si="581"/>
        <v>0</v>
      </c>
      <c r="M320" s="19">
        <f t="shared" si="581"/>
        <v>4995.5</v>
      </c>
      <c r="N320" s="19">
        <f t="shared" si="579"/>
        <v>4346.8</v>
      </c>
      <c r="O320" s="19">
        <f t="shared" ref="O320" si="582">O321+O324</f>
        <v>0</v>
      </c>
      <c r="P320" s="19">
        <f t="shared" ref="P320:R320" si="583">P321+P324</f>
        <v>4346.8</v>
      </c>
      <c r="Q320" s="19">
        <f t="shared" si="583"/>
        <v>0</v>
      </c>
      <c r="R320" s="19">
        <f t="shared" si="583"/>
        <v>4346.8</v>
      </c>
      <c r="S320" s="125"/>
    </row>
    <row r="321" spans="1:19" ht="49.5" customHeight="1" outlineLevel="5" x14ac:dyDescent="0.2">
      <c r="A321" s="76" t="s">
        <v>200</v>
      </c>
      <c r="B321" s="76"/>
      <c r="C321" s="12" t="s">
        <v>201</v>
      </c>
      <c r="D321" s="6">
        <f>D323+D322</f>
        <v>6687.7</v>
      </c>
      <c r="E321" s="6">
        <f t="shared" ref="E321:F321" si="584">E323+E322</f>
        <v>0</v>
      </c>
      <c r="F321" s="6">
        <f t="shared" si="584"/>
        <v>6687.7</v>
      </c>
      <c r="G321" s="6">
        <f t="shared" ref="G321:H321" si="585">G323+G322</f>
        <v>3611.4751500000002</v>
      </c>
      <c r="H321" s="6">
        <f t="shared" si="585"/>
        <v>10299.175149999999</v>
      </c>
      <c r="I321" s="6">
        <f t="shared" ref="I321:N321" si="586">I323+I322</f>
        <v>3455.5</v>
      </c>
      <c r="J321" s="6">
        <f t="shared" ref="J321" si="587">J323+J322</f>
        <v>0</v>
      </c>
      <c r="K321" s="6">
        <f t="shared" ref="K321:M321" si="588">K323+K322</f>
        <v>3455.5</v>
      </c>
      <c r="L321" s="6">
        <f t="shared" si="588"/>
        <v>0</v>
      </c>
      <c r="M321" s="6">
        <f t="shared" si="588"/>
        <v>3455.5</v>
      </c>
      <c r="N321" s="6">
        <f t="shared" si="586"/>
        <v>3006.8</v>
      </c>
      <c r="O321" s="6">
        <f t="shared" ref="O321" si="589">O323+O322</f>
        <v>0</v>
      </c>
      <c r="P321" s="6">
        <f t="shared" ref="P321:R321" si="590">P323+P322</f>
        <v>3006.8</v>
      </c>
      <c r="Q321" s="6">
        <f t="shared" si="590"/>
        <v>0</v>
      </c>
      <c r="R321" s="6">
        <f t="shared" si="590"/>
        <v>3006.8</v>
      </c>
      <c r="S321" s="125"/>
    </row>
    <row r="322" spans="1:19" ht="32.25" customHeight="1" outlineLevel="5" x14ac:dyDescent="0.2">
      <c r="A322" s="77" t="s">
        <v>200</v>
      </c>
      <c r="B322" s="77" t="s">
        <v>7</v>
      </c>
      <c r="C322" s="13" t="s">
        <v>8</v>
      </c>
      <c r="D322" s="7">
        <v>2200</v>
      </c>
      <c r="E322" s="7">
        <v>50</v>
      </c>
      <c r="F322" s="20">
        <f t="shared" ref="F322:F323" si="591">SUM(D322:E322)</f>
        <v>2250</v>
      </c>
      <c r="G322" s="7">
        <f>7.6385+550</f>
        <v>557.63850000000002</v>
      </c>
      <c r="H322" s="20">
        <f>SUM(F322:G322)</f>
        <v>2807.6385</v>
      </c>
      <c r="I322" s="6"/>
      <c r="J322" s="20"/>
      <c r="K322" s="20"/>
      <c r="L322" s="7"/>
      <c r="M322" s="20"/>
      <c r="N322" s="6"/>
      <c r="O322" s="20"/>
      <c r="P322" s="20"/>
      <c r="Q322" s="7"/>
      <c r="R322" s="20"/>
      <c r="S322" s="125"/>
    </row>
    <row r="323" spans="1:19" ht="15.75" outlineLevel="7" x14ac:dyDescent="0.2">
      <c r="A323" s="77" t="s">
        <v>200</v>
      </c>
      <c r="B323" s="77" t="s">
        <v>15</v>
      </c>
      <c r="C323" s="13" t="s">
        <v>16</v>
      </c>
      <c r="D323" s="7">
        <v>4487.7</v>
      </c>
      <c r="E323" s="7">
        <v>-50</v>
      </c>
      <c r="F323" s="20">
        <f t="shared" si="591"/>
        <v>4437.7</v>
      </c>
      <c r="G323" s="7">
        <f>3.83665+3350-300</f>
        <v>3053.8366500000002</v>
      </c>
      <c r="H323" s="20">
        <f>SUM(F323:G323)</f>
        <v>7491.53665</v>
      </c>
      <c r="I323" s="7">
        <v>3455.5</v>
      </c>
      <c r="J323" s="20"/>
      <c r="K323" s="20">
        <f t="shared" ref="K323" si="592">SUM(I323:J323)</f>
        <v>3455.5</v>
      </c>
      <c r="L323" s="7"/>
      <c r="M323" s="20">
        <f>SUM(K323:L323)</f>
        <v>3455.5</v>
      </c>
      <c r="N323" s="7">
        <v>3006.8</v>
      </c>
      <c r="O323" s="20"/>
      <c r="P323" s="20">
        <f t="shared" ref="P323" si="593">SUM(N323:O323)</f>
        <v>3006.8</v>
      </c>
      <c r="Q323" s="7"/>
      <c r="R323" s="20">
        <f>SUM(P323:Q323)</f>
        <v>3006.8</v>
      </c>
      <c r="S323" s="125"/>
    </row>
    <row r="324" spans="1:19" ht="31.5" outlineLevel="5" x14ac:dyDescent="0.2">
      <c r="A324" s="72" t="s">
        <v>202</v>
      </c>
      <c r="B324" s="72"/>
      <c r="C324" s="25" t="s">
        <v>203</v>
      </c>
      <c r="D324" s="19">
        <f>D326</f>
        <v>2000</v>
      </c>
      <c r="E324" s="19">
        <f t="shared" ref="E324:F324" si="594">E326</f>
        <v>0</v>
      </c>
      <c r="F324" s="19">
        <f t="shared" si="594"/>
        <v>2000</v>
      </c>
      <c r="G324" s="19">
        <f>G326+G325</f>
        <v>17851.011150000002</v>
      </c>
      <c r="H324" s="19">
        <f t="shared" ref="H324:R324" si="595">H326+H325</f>
        <v>19851.011150000002</v>
      </c>
      <c r="I324" s="19">
        <f t="shared" si="595"/>
        <v>1540</v>
      </c>
      <c r="J324" s="19">
        <f t="shared" si="595"/>
        <v>0</v>
      </c>
      <c r="K324" s="19">
        <f t="shared" si="595"/>
        <v>1540</v>
      </c>
      <c r="L324" s="19">
        <f t="shared" si="595"/>
        <v>0</v>
      </c>
      <c r="M324" s="19">
        <f t="shared" si="595"/>
        <v>1540</v>
      </c>
      <c r="N324" s="19">
        <f t="shared" si="595"/>
        <v>1340</v>
      </c>
      <c r="O324" s="19">
        <f t="shared" si="595"/>
        <v>0</v>
      </c>
      <c r="P324" s="19">
        <f t="shared" si="595"/>
        <v>1340</v>
      </c>
      <c r="Q324" s="19">
        <f t="shared" si="595"/>
        <v>0</v>
      </c>
      <c r="R324" s="19">
        <f t="shared" si="595"/>
        <v>1340</v>
      </c>
      <c r="S324" s="125"/>
    </row>
    <row r="325" spans="1:19" ht="31.5" outlineLevel="5" x14ac:dyDescent="0.2">
      <c r="A325" s="73" t="s">
        <v>202</v>
      </c>
      <c r="B325" s="77" t="s">
        <v>7</v>
      </c>
      <c r="C325" s="13" t="s">
        <v>8</v>
      </c>
      <c r="D325" s="19"/>
      <c r="E325" s="19"/>
      <c r="F325" s="19"/>
      <c r="G325" s="7">
        <f>1218.47318</f>
        <v>1218.47318</v>
      </c>
      <c r="H325" s="20">
        <f>SUM(F325:G325)</f>
        <v>1218.47318</v>
      </c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25"/>
    </row>
    <row r="326" spans="1:19" ht="31.5" outlineLevel="7" x14ac:dyDescent="0.2">
      <c r="A326" s="73" t="s">
        <v>202</v>
      </c>
      <c r="B326" s="73" t="s">
        <v>70</v>
      </c>
      <c r="C326" s="26" t="s">
        <v>71</v>
      </c>
      <c r="D326" s="20">
        <v>2000</v>
      </c>
      <c r="E326" s="20"/>
      <c r="F326" s="20">
        <f>SUM(D326:E326)</f>
        <v>2000</v>
      </c>
      <c r="G326" s="7">
        <f>14738.68197+200+1693.856</f>
        <v>16632.537970000001</v>
      </c>
      <c r="H326" s="20">
        <f>SUM(F326:G326)</f>
        <v>18632.537970000001</v>
      </c>
      <c r="I326" s="20">
        <v>1540</v>
      </c>
      <c r="J326" s="20"/>
      <c r="K326" s="20">
        <f>SUM(I326:J326)</f>
        <v>1540</v>
      </c>
      <c r="L326" s="20"/>
      <c r="M326" s="20">
        <f>SUM(K326:L326)</f>
        <v>1540</v>
      </c>
      <c r="N326" s="20">
        <v>1340</v>
      </c>
      <c r="O326" s="20"/>
      <c r="P326" s="20">
        <f>SUM(N326:O326)</f>
        <v>1340</v>
      </c>
      <c r="Q326" s="20"/>
      <c r="R326" s="20">
        <f>SUM(P326:Q326)</f>
        <v>1340</v>
      </c>
      <c r="S326" s="125"/>
    </row>
    <row r="327" spans="1:19" ht="31.5" outlineLevel="7" x14ac:dyDescent="0.2">
      <c r="A327" s="74" t="s">
        <v>451</v>
      </c>
      <c r="B327" s="73"/>
      <c r="C327" s="63" t="s">
        <v>449</v>
      </c>
      <c r="D327" s="19">
        <f>D328</f>
        <v>2595</v>
      </c>
      <c r="E327" s="19">
        <f t="shared" ref="E327" si="596">E328</f>
        <v>0</v>
      </c>
      <c r="F327" s="19">
        <f>F328+F332</f>
        <v>2595</v>
      </c>
      <c r="G327" s="19">
        <f t="shared" ref="G327:Q327" si="597">G328+G332</f>
        <v>8324.6400000000012</v>
      </c>
      <c r="H327" s="19">
        <f t="shared" si="597"/>
        <v>10919.640000000001</v>
      </c>
      <c r="I327" s="19">
        <f t="shared" si="597"/>
        <v>0</v>
      </c>
      <c r="J327" s="19">
        <f t="shared" si="597"/>
        <v>0</v>
      </c>
      <c r="K327" s="19">
        <f t="shared" si="597"/>
        <v>0</v>
      </c>
      <c r="L327" s="19">
        <f t="shared" si="597"/>
        <v>18520.02</v>
      </c>
      <c r="M327" s="19">
        <f t="shared" si="597"/>
        <v>18520.02</v>
      </c>
      <c r="N327" s="19">
        <f t="shared" si="597"/>
        <v>0</v>
      </c>
      <c r="O327" s="19">
        <f t="shared" si="597"/>
        <v>0</v>
      </c>
      <c r="P327" s="19">
        <f t="shared" si="597"/>
        <v>0</v>
      </c>
      <c r="Q327" s="19">
        <f t="shared" si="597"/>
        <v>0</v>
      </c>
      <c r="R327" s="19"/>
      <c r="S327" s="125"/>
    </row>
    <row r="328" spans="1:19" s="119" customFormat="1" ht="31.5" outlineLevel="7" x14ac:dyDescent="0.2">
      <c r="A328" s="78" t="s">
        <v>452</v>
      </c>
      <c r="B328" s="78"/>
      <c r="C328" s="16" t="s">
        <v>450</v>
      </c>
      <c r="D328" s="6">
        <f>D330</f>
        <v>2595</v>
      </c>
      <c r="E328" s="6">
        <f>E330</f>
        <v>0</v>
      </c>
      <c r="F328" s="6">
        <f>F330</f>
        <v>2595</v>
      </c>
      <c r="G328" s="6">
        <f>G330+G329+G331</f>
        <v>4771.5300000000007</v>
      </c>
      <c r="H328" s="6">
        <f t="shared" ref="H328:Q328" si="598">H330+H329+H331</f>
        <v>7366.5300000000007</v>
      </c>
      <c r="I328" s="6">
        <f t="shared" si="598"/>
        <v>0</v>
      </c>
      <c r="J328" s="6">
        <f t="shared" si="598"/>
        <v>0</v>
      </c>
      <c r="K328" s="6">
        <f t="shared" si="598"/>
        <v>0</v>
      </c>
      <c r="L328" s="6">
        <f t="shared" si="598"/>
        <v>0</v>
      </c>
      <c r="M328" s="6"/>
      <c r="N328" s="6">
        <f t="shared" si="598"/>
        <v>0</v>
      </c>
      <c r="O328" s="6">
        <f t="shared" si="598"/>
        <v>0</v>
      </c>
      <c r="P328" s="6">
        <f t="shared" si="598"/>
        <v>0</v>
      </c>
      <c r="Q328" s="6">
        <f t="shared" si="598"/>
        <v>0</v>
      </c>
      <c r="R328" s="6"/>
      <c r="S328" s="125"/>
    </row>
    <row r="329" spans="1:19" s="119" customFormat="1" ht="31.5" outlineLevel="7" x14ac:dyDescent="0.2">
      <c r="A329" s="79" t="s">
        <v>452</v>
      </c>
      <c r="B329" s="77" t="s">
        <v>7</v>
      </c>
      <c r="C329" s="13" t="s">
        <v>8</v>
      </c>
      <c r="D329" s="6"/>
      <c r="E329" s="6"/>
      <c r="F329" s="6"/>
      <c r="G329" s="7">
        <v>40</v>
      </c>
      <c r="H329" s="20">
        <f t="shared" ref="H329" si="599">SUM(F329:G329)</f>
        <v>40</v>
      </c>
      <c r="I329" s="6"/>
      <c r="J329" s="6"/>
      <c r="K329" s="6"/>
      <c r="L329" s="7"/>
      <c r="M329" s="20"/>
      <c r="N329" s="6"/>
      <c r="O329" s="6"/>
      <c r="P329" s="6"/>
      <c r="Q329" s="6"/>
      <c r="R329" s="6"/>
      <c r="S329" s="125"/>
    </row>
    <row r="330" spans="1:19" ht="33.75" customHeight="1" outlineLevel="7" x14ac:dyDescent="0.2">
      <c r="A330" s="79" t="s">
        <v>452</v>
      </c>
      <c r="B330" s="79" t="s">
        <v>70</v>
      </c>
      <c r="C330" s="15" t="s">
        <v>445</v>
      </c>
      <c r="D330" s="7">
        <f>2595</f>
        <v>2595</v>
      </c>
      <c r="E330" s="20"/>
      <c r="F330" s="20">
        <f>SUM(D330:E330)</f>
        <v>2595</v>
      </c>
      <c r="G330" s="7">
        <f>985</f>
        <v>985</v>
      </c>
      <c r="H330" s="20">
        <f>SUM(F330:G330)</f>
        <v>3580</v>
      </c>
      <c r="I330" s="7"/>
      <c r="J330" s="20"/>
      <c r="K330" s="20"/>
      <c r="L330" s="7"/>
      <c r="M330" s="20"/>
      <c r="N330" s="7"/>
      <c r="O330" s="20"/>
      <c r="P330" s="20"/>
      <c r="Q330" s="20"/>
      <c r="R330" s="20"/>
      <c r="S330" s="125"/>
    </row>
    <row r="331" spans="1:19" ht="33.75" customHeight="1" outlineLevel="7" x14ac:dyDescent="0.2">
      <c r="A331" s="79" t="s">
        <v>452</v>
      </c>
      <c r="B331" s="77" t="s">
        <v>15</v>
      </c>
      <c r="C331" s="13" t="s">
        <v>16</v>
      </c>
      <c r="D331" s="7"/>
      <c r="E331" s="20"/>
      <c r="F331" s="20"/>
      <c r="G331" s="7">
        <f>3446.53+300</f>
        <v>3746.53</v>
      </c>
      <c r="H331" s="20">
        <f t="shared" ref="H331" si="600">SUM(F331:G331)</f>
        <v>3746.53</v>
      </c>
      <c r="I331" s="7"/>
      <c r="J331" s="20"/>
      <c r="K331" s="20"/>
      <c r="L331" s="7"/>
      <c r="M331" s="20"/>
      <c r="N331" s="7"/>
      <c r="O331" s="20"/>
      <c r="P331" s="20"/>
      <c r="Q331" s="20"/>
      <c r="R331" s="20"/>
      <c r="S331" s="125"/>
    </row>
    <row r="332" spans="1:19" ht="33.75" customHeight="1" outlineLevel="7" x14ac:dyDescent="0.2">
      <c r="A332" s="78" t="s">
        <v>797</v>
      </c>
      <c r="B332" s="76"/>
      <c r="C332" s="12" t="s">
        <v>798</v>
      </c>
      <c r="D332" s="7"/>
      <c r="E332" s="20"/>
      <c r="F332" s="19">
        <f>F333</f>
        <v>0</v>
      </c>
      <c r="G332" s="19">
        <f t="shared" ref="G332:Q332" si="601">G333</f>
        <v>3553.11</v>
      </c>
      <c r="H332" s="19">
        <f t="shared" si="601"/>
        <v>3553.11</v>
      </c>
      <c r="I332" s="19">
        <f t="shared" si="601"/>
        <v>0</v>
      </c>
      <c r="J332" s="19">
        <f t="shared" si="601"/>
        <v>0</v>
      </c>
      <c r="K332" s="19">
        <f t="shared" si="601"/>
        <v>0</v>
      </c>
      <c r="L332" s="19">
        <f t="shared" si="601"/>
        <v>18520.02</v>
      </c>
      <c r="M332" s="19">
        <f t="shared" si="601"/>
        <v>18520.02</v>
      </c>
      <c r="N332" s="19">
        <f t="shared" si="601"/>
        <v>0</v>
      </c>
      <c r="O332" s="19">
        <f t="shared" si="601"/>
        <v>0</v>
      </c>
      <c r="P332" s="19">
        <f t="shared" si="601"/>
        <v>0</v>
      </c>
      <c r="Q332" s="19">
        <f t="shared" si="601"/>
        <v>0</v>
      </c>
      <c r="R332" s="19"/>
      <c r="S332" s="125"/>
    </row>
    <row r="333" spans="1:19" ht="33.75" customHeight="1" outlineLevel="7" x14ac:dyDescent="0.2">
      <c r="A333" s="79" t="s">
        <v>797</v>
      </c>
      <c r="B333" s="79" t="s">
        <v>70</v>
      </c>
      <c r="C333" s="15" t="s">
        <v>445</v>
      </c>
      <c r="D333" s="7"/>
      <c r="E333" s="20"/>
      <c r="F333" s="20"/>
      <c r="G333" s="7">
        <v>3553.11</v>
      </c>
      <c r="H333" s="20">
        <f t="shared" ref="H333" si="602">SUM(F333:G333)</f>
        <v>3553.11</v>
      </c>
      <c r="I333" s="7"/>
      <c r="J333" s="20"/>
      <c r="K333" s="20"/>
      <c r="L333" s="7">
        <v>18520.02</v>
      </c>
      <c r="M333" s="20">
        <f>SUM(K333:L333)</f>
        <v>18520.02</v>
      </c>
      <c r="N333" s="7"/>
      <c r="O333" s="20"/>
      <c r="P333" s="20"/>
      <c r="Q333" s="20"/>
      <c r="R333" s="20"/>
      <c r="S333" s="125"/>
    </row>
    <row r="334" spans="1:19" ht="18" customHeight="1" outlineLevel="7" x14ac:dyDescent="0.2">
      <c r="A334" s="74" t="s">
        <v>480</v>
      </c>
      <c r="B334" s="72"/>
      <c r="C334" s="25" t="s">
        <v>204</v>
      </c>
      <c r="D334" s="19">
        <f>D335</f>
        <v>1579.1</v>
      </c>
      <c r="E334" s="19">
        <f t="shared" ref="E334:L335" si="603">E335</f>
        <v>0</v>
      </c>
      <c r="F334" s="19">
        <f t="shared" si="603"/>
        <v>1579.1</v>
      </c>
      <c r="G334" s="19">
        <f t="shared" si="603"/>
        <v>2106.6150000000002</v>
      </c>
      <c r="H334" s="19">
        <f t="shared" si="603"/>
        <v>3685.7150000000001</v>
      </c>
      <c r="I334" s="19">
        <f t="shared" ref="I334:N335" si="604">I335</f>
        <v>0</v>
      </c>
      <c r="J334" s="19">
        <f t="shared" ref="J334:J335" si="605">J335</f>
        <v>0</v>
      </c>
      <c r="K334" s="19"/>
      <c r="L334" s="19">
        <f t="shared" si="603"/>
        <v>0</v>
      </c>
      <c r="M334" s="19"/>
      <c r="N334" s="19">
        <f t="shared" si="604"/>
        <v>0</v>
      </c>
      <c r="O334" s="19">
        <f t="shared" ref="O334:O335" si="606">O335</f>
        <v>0</v>
      </c>
      <c r="P334" s="19"/>
      <c r="Q334" s="19">
        <f t="shared" ref="Q334:Q335" si="607">Q335</f>
        <v>0</v>
      </c>
      <c r="R334" s="19"/>
      <c r="S334" s="125"/>
    </row>
    <row r="335" spans="1:19" ht="35.25" customHeight="1" outlineLevel="7" x14ac:dyDescent="0.2">
      <c r="A335" s="74" t="s">
        <v>482</v>
      </c>
      <c r="B335" s="72"/>
      <c r="C335" s="25" t="s">
        <v>483</v>
      </c>
      <c r="D335" s="19">
        <f>D336</f>
        <v>1579.1</v>
      </c>
      <c r="E335" s="19">
        <f t="shared" si="603"/>
        <v>0</v>
      </c>
      <c r="F335" s="19">
        <f t="shared" si="603"/>
        <v>1579.1</v>
      </c>
      <c r="G335" s="19">
        <f t="shared" si="603"/>
        <v>2106.6150000000002</v>
      </c>
      <c r="H335" s="19">
        <f t="shared" si="603"/>
        <v>3685.7150000000001</v>
      </c>
      <c r="I335" s="19">
        <f t="shared" si="604"/>
        <v>0</v>
      </c>
      <c r="J335" s="19">
        <f t="shared" si="605"/>
        <v>0</v>
      </c>
      <c r="K335" s="19"/>
      <c r="L335" s="19">
        <f t="shared" si="603"/>
        <v>0</v>
      </c>
      <c r="M335" s="19"/>
      <c r="N335" s="19">
        <f t="shared" si="604"/>
        <v>0</v>
      </c>
      <c r="O335" s="19">
        <f t="shared" si="606"/>
        <v>0</v>
      </c>
      <c r="P335" s="19"/>
      <c r="Q335" s="19">
        <f t="shared" si="607"/>
        <v>0</v>
      </c>
      <c r="R335" s="19"/>
      <c r="S335" s="125"/>
    </row>
    <row r="336" spans="1:19" ht="35.25" customHeight="1" outlineLevel="7" x14ac:dyDescent="0.2">
      <c r="A336" s="75" t="s">
        <v>481</v>
      </c>
      <c r="B336" s="75" t="s">
        <v>70</v>
      </c>
      <c r="C336" s="22" t="s">
        <v>445</v>
      </c>
      <c r="D336" s="20">
        <v>1579.1</v>
      </c>
      <c r="E336" s="20"/>
      <c r="F336" s="20">
        <f>SUM(D336:E336)</f>
        <v>1579.1</v>
      </c>
      <c r="G336" s="7">
        <f>1913.005+193.61</f>
        <v>2106.6150000000002</v>
      </c>
      <c r="H336" s="20">
        <f>SUM(F336:G336)</f>
        <v>3685.7150000000001</v>
      </c>
      <c r="I336" s="20"/>
      <c r="J336" s="20"/>
      <c r="K336" s="20"/>
      <c r="L336" s="20"/>
      <c r="M336" s="20"/>
      <c r="N336" s="20"/>
      <c r="O336" s="20"/>
      <c r="P336" s="20"/>
      <c r="Q336" s="20"/>
      <c r="R336" s="20"/>
      <c r="S336" s="125"/>
    </row>
    <row r="337" spans="1:19" ht="31.5" outlineLevel="3" x14ac:dyDescent="0.2">
      <c r="A337" s="72" t="s">
        <v>158</v>
      </c>
      <c r="B337" s="72"/>
      <c r="C337" s="25" t="s">
        <v>159</v>
      </c>
      <c r="D337" s="19">
        <f>D338+D347</f>
        <v>254333.3</v>
      </c>
      <c r="E337" s="19">
        <f t="shared" ref="E337:F337" si="608">E338+E347</f>
        <v>87000</v>
      </c>
      <c r="F337" s="19">
        <f t="shared" si="608"/>
        <v>341333.30000000005</v>
      </c>
      <c r="G337" s="19">
        <f>G338+G347</f>
        <v>31023.685700000002</v>
      </c>
      <c r="H337" s="19">
        <f t="shared" ref="H337" si="609">H338+H347</f>
        <v>372356.98570000002</v>
      </c>
      <c r="I337" s="19">
        <f>I338+I347</f>
        <v>277485.40000000002</v>
      </c>
      <c r="J337" s="19">
        <f t="shared" ref="J337" si="610">J338+J347</f>
        <v>0</v>
      </c>
      <c r="K337" s="19">
        <f t="shared" ref="K337:M337" si="611">K338+K347</f>
        <v>277485.40000000002</v>
      </c>
      <c r="L337" s="19">
        <f t="shared" si="611"/>
        <v>0</v>
      </c>
      <c r="M337" s="19">
        <f t="shared" si="611"/>
        <v>277485.40000000002</v>
      </c>
      <c r="N337" s="19">
        <f>N338+N347</f>
        <v>277557.2</v>
      </c>
      <c r="O337" s="19">
        <f t="shared" ref="O337" si="612">O338+O347</f>
        <v>0</v>
      </c>
      <c r="P337" s="19">
        <f t="shared" ref="P337:R337" si="613">P338+P347</f>
        <v>277557.2</v>
      </c>
      <c r="Q337" s="19">
        <f t="shared" si="613"/>
        <v>21943.01109</v>
      </c>
      <c r="R337" s="19">
        <f t="shared" si="613"/>
        <v>299500.21109</v>
      </c>
      <c r="S337" s="125"/>
    </row>
    <row r="338" spans="1:19" ht="31.5" outlineLevel="4" x14ac:dyDescent="0.2">
      <c r="A338" s="72" t="s">
        <v>160</v>
      </c>
      <c r="B338" s="72"/>
      <c r="C338" s="25" t="s">
        <v>161</v>
      </c>
      <c r="D338" s="19">
        <f>D339+D341</f>
        <v>202233.4</v>
      </c>
      <c r="E338" s="19">
        <f>E339+E341+E343+E345</f>
        <v>87000</v>
      </c>
      <c r="F338" s="19">
        <f t="shared" ref="F338:P338" si="614">F339+F341+F343+F345</f>
        <v>289233.40000000002</v>
      </c>
      <c r="G338" s="19">
        <f>G339+G341+G343+G345</f>
        <v>3154.60016</v>
      </c>
      <c r="H338" s="19">
        <f t="shared" ref="H338" si="615">H339+H341+H343+H345</f>
        <v>292388.00016</v>
      </c>
      <c r="I338" s="19">
        <f t="shared" si="614"/>
        <v>202233.4</v>
      </c>
      <c r="J338" s="19">
        <f t="shared" si="614"/>
        <v>0</v>
      </c>
      <c r="K338" s="19">
        <f t="shared" si="614"/>
        <v>202233.4</v>
      </c>
      <c r="L338" s="19">
        <f>L339+L341+L343+L345</f>
        <v>0</v>
      </c>
      <c r="M338" s="19">
        <f t="shared" ref="M338" si="616">M339+M341+M343+M345</f>
        <v>202233.4</v>
      </c>
      <c r="N338" s="19">
        <f t="shared" si="614"/>
        <v>202233.4</v>
      </c>
      <c r="O338" s="19">
        <f t="shared" si="614"/>
        <v>0</v>
      </c>
      <c r="P338" s="19">
        <f t="shared" si="614"/>
        <v>202233.4</v>
      </c>
      <c r="Q338" s="19">
        <f>Q339+Q341+Q343+Q345</f>
        <v>0</v>
      </c>
      <c r="R338" s="19">
        <f t="shared" ref="R338" si="617">R339+R341+R343+R345</f>
        <v>202233.4</v>
      </c>
      <c r="S338" s="125"/>
    </row>
    <row r="339" spans="1:19" ht="15.75" outlineLevel="5" x14ac:dyDescent="0.2">
      <c r="A339" s="72" t="s">
        <v>162</v>
      </c>
      <c r="B339" s="72"/>
      <c r="C339" s="25" t="s">
        <v>163</v>
      </c>
      <c r="D339" s="19">
        <f t="shared" ref="D339:R339" si="618">D340</f>
        <v>176583.1</v>
      </c>
      <c r="E339" s="19">
        <f t="shared" si="618"/>
        <v>0</v>
      </c>
      <c r="F339" s="19">
        <f t="shared" si="618"/>
        <v>176583.1</v>
      </c>
      <c r="G339" s="19">
        <f t="shared" si="618"/>
        <v>2833.0372900000002</v>
      </c>
      <c r="H339" s="19">
        <f t="shared" si="618"/>
        <v>179416.13729000001</v>
      </c>
      <c r="I339" s="19">
        <f t="shared" si="618"/>
        <v>176583.1</v>
      </c>
      <c r="J339" s="19">
        <f t="shared" si="618"/>
        <v>0</v>
      </c>
      <c r="K339" s="19">
        <f t="shared" si="618"/>
        <v>176583.1</v>
      </c>
      <c r="L339" s="19">
        <f t="shared" si="618"/>
        <v>0</v>
      </c>
      <c r="M339" s="19">
        <f t="shared" si="618"/>
        <v>176583.1</v>
      </c>
      <c r="N339" s="19">
        <f t="shared" si="618"/>
        <v>176583.1</v>
      </c>
      <c r="O339" s="19">
        <f t="shared" si="618"/>
        <v>0</v>
      </c>
      <c r="P339" s="19">
        <f t="shared" si="618"/>
        <v>176583.1</v>
      </c>
      <c r="Q339" s="19">
        <f t="shared" si="618"/>
        <v>0</v>
      </c>
      <c r="R339" s="19">
        <f t="shared" si="618"/>
        <v>176583.1</v>
      </c>
      <c r="S339" s="125"/>
    </row>
    <row r="340" spans="1:19" ht="31.5" outlineLevel="7" x14ac:dyDescent="0.2">
      <c r="A340" s="73" t="s">
        <v>162</v>
      </c>
      <c r="B340" s="73" t="s">
        <v>70</v>
      </c>
      <c r="C340" s="26" t="s">
        <v>71</v>
      </c>
      <c r="D340" s="20">
        <v>176583.1</v>
      </c>
      <c r="E340" s="20"/>
      <c r="F340" s="20">
        <f>SUM(D340:E340)</f>
        <v>176583.1</v>
      </c>
      <c r="G340" s="7">
        <f>2500+333.03729</f>
        <v>2833.0372900000002</v>
      </c>
      <c r="H340" s="20">
        <f>SUM(F340:G340)</f>
        <v>179416.13729000001</v>
      </c>
      <c r="I340" s="20">
        <v>176583.1</v>
      </c>
      <c r="J340" s="20"/>
      <c r="K340" s="20">
        <f>SUM(I340:J340)</f>
        <v>176583.1</v>
      </c>
      <c r="L340" s="20"/>
      <c r="M340" s="20">
        <f>SUM(K340:L340)</f>
        <v>176583.1</v>
      </c>
      <c r="N340" s="20">
        <v>176583.1</v>
      </c>
      <c r="O340" s="20"/>
      <c r="P340" s="20">
        <f>SUM(N340:O340)</f>
        <v>176583.1</v>
      </c>
      <c r="Q340" s="20"/>
      <c r="R340" s="20">
        <f>SUM(P340:Q340)</f>
        <v>176583.1</v>
      </c>
      <c r="S340" s="125"/>
    </row>
    <row r="341" spans="1:19" ht="15.75" hidden="1" outlineLevel="5" x14ac:dyDescent="0.2">
      <c r="A341" s="72" t="s">
        <v>221</v>
      </c>
      <c r="B341" s="72"/>
      <c r="C341" s="25" t="s">
        <v>222</v>
      </c>
      <c r="D341" s="19">
        <f>D342</f>
        <v>25650.3</v>
      </c>
      <c r="E341" s="19">
        <f t="shared" ref="E341:M341" si="619">E342</f>
        <v>7000</v>
      </c>
      <c r="F341" s="19">
        <f t="shared" si="619"/>
        <v>32650.3</v>
      </c>
      <c r="G341" s="19">
        <f t="shared" si="619"/>
        <v>0</v>
      </c>
      <c r="H341" s="19">
        <f t="shared" si="619"/>
        <v>32650.3</v>
      </c>
      <c r="I341" s="19">
        <f>I342</f>
        <v>25650.3</v>
      </c>
      <c r="J341" s="19">
        <f t="shared" ref="J341" si="620">J342</f>
        <v>0</v>
      </c>
      <c r="K341" s="19">
        <f t="shared" ref="K341" si="621">K342</f>
        <v>25650.3</v>
      </c>
      <c r="L341" s="19">
        <f t="shared" si="619"/>
        <v>0</v>
      </c>
      <c r="M341" s="19">
        <f t="shared" si="619"/>
        <v>25650.3</v>
      </c>
      <c r="N341" s="19">
        <f>N342</f>
        <v>25650.3</v>
      </c>
      <c r="O341" s="19">
        <f t="shared" ref="O341" si="622">O342</f>
        <v>0</v>
      </c>
      <c r="P341" s="19">
        <f t="shared" ref="P341:R341" si="623">P342</f>
        <v>25650.3</v>
      </c>
      <c r="Q341" s="19">
        <f t="shared" si="623"/>
        <v>0</v>
      </c>
      <c r="R341" s="19">
        <f t="shared" si="623"/>
        <v>25650.3</v>
      </c>
      <c r="S341" s="125"/>
    </row>
    <row r="342" spans="1:19" ht="31.5" hidden="1" outlineLevel="7" x14ac:dyDescent="0.2">
      <c r="A342" s="73" t="s">
        <v>221</v>
      </c>
      <c r="B342" s="73" t="s">
        <v>70</v>
      </c>
      <c r="C342" s="26" t="s">
        <v>71</v>
      </c>
      <c r="D342" s="20">
        <v>25650.3</v>
      </c>
      <c r="E342" s="20">
        <v>7000</v>
      </c>
      <c r="F342" s="20">
        <f>SUM(D342:E342)</f>
        <v>32650.3</v>
      </c>
      <c r="G342" s="20"/>
      <c r="H342" s="20">
        <f>SUM(F342:G342)</f>
        <v>32650.3</v>
      </c>
      <c r="I342" s="20">
        <v>25650.3</v>
      </c>
      <c r="J342" s="20"/>
      <c r="K342" s="20">
        <f>SUM(I342:J342)</f>
        <v>25650.3</v>
      </c>
      <c r="L342" s="20"/>
      <c r="M342" s="20">
        <f>SUM(K342:L342)</f>
        <v>25650.3</v>
      </c>
      <c r="N342" s="20">
        <v>25650.3</v>
      </c>
      <c r="O342" s="20"/>
      <c r="P342" s="20">
        <f>SUM(N342:O342)</f>
        <v>25650.3</v>
      </c>
      <c r="Q342" s="20"/>
      <c r="R342" s="20">
        <f>SUM(P342:Q342)</f>
        <v>25650.3</v>
      </c>
      <c r="S342" s="125"/>
    </row>
    <row r="343" spans="1:19" ht="47.25" outlineLevel="7" x14ac:dyDescent="0.2">
      <c r="A343" s="76" t="s">
        <v>682</v>
      </c>
      <c r="B343" s="77"/>
      <c r="C343" s="12" t="s">
        <v>732</v>
      </c>
      <c r="D343" s="6"/>
      <c r="E343" s="6">
        <f t="shared" ref="E343:L343" si="624">E344</f>
        <v>20000</v>
      </c>
      <c r="F343" s="6">
        <f t="shared" si="624"/>
        <v>20000</v>
      </c>
      <c r="G343" s="6">
        <f t="shared" si="624"/>
        <v>321.56286999999998</v>
      </c>
      <c r="H343" s="6">
        <f t="shared" si="624"/>
        <v>20321.562870000002</v>
      </c>
      <c r="I343" s="20"/>
      <c r="J343" s="20"/>
      <c r="K343" s="20"/>
      <c r="L343" s="6">
        <f t="shared" si="624"/>
        <v>0</v>
      </c>
      <c r="M343" s="6"/>
      <c r="N343" s="20"/>
      <c r="O343" s="20"/>
      <c r="P343" s="20"/>
      <c r="Q343" s="6">
        <f t="shared" ref="Q343" si="625">Q344</f>
        <v>0</v>
      </c>
      <c r="R343" s="6"/>
      <c r="S343" s="125"/>
    </row>
    <row r="344" spans="1:19" ht="31.5" outlineLevel="7" x14ac:dyDescent="0.2">
      <c r="A344" s="77" t="s">
        <v>682</v>
      </c>
      <c r="B344" s="77" t="s">
        <v>70</v>
      </c>
      <c r="C344" s="13" t="s">
        <v>71</v>
      </c>
      <c r="D344" s="6"/>
      <c r="E344" s="8">
        <v>20000</v>
      </c>
      <c r="F344" s="8">
        <f>SUM(D344:E344)</f>
        <v>20000</v>
      </c>
      <c r="G344" s="8">
        <v>321.56286999999998</v>
      </c>
      <c r="H344" s="8">
        <f>SUM(F344:G344)</f>
        <v>20321.562870000002</v>
      </c>
      <c r="I344" s="20"/>
      <c r="J344" s="20"/>
      <c r="K344" s="20"/>
      <c r="L344" s="8"/>
      <c r="M344" s="8"/>
      <c r="N344" s="20"/>
      <c r="O344" s="20"/>
      <c r="P344" s="20"/>
      <c r="Q344" s="8"/>
      <c r="R344" s="8"/>
      <c r="S344" s="125"/>
    </row>
    <row r="345" spans="1:19" ht="47.25" hidden="1" outlineLevel="7" x14ac:dyDescent="0.2">
      <c r="A345" s="76" t="s">
        <v>682</v>
      </c>
      <c r="B345" s="77"/>
      <c r="C345" s="12" t="s">
        <v>733</v>
      </c>
      <c r="D345" s="6"/>
      <c r="E345" s="6">
        <f t="shared" ref="E345:M345" si="626">E346</f>
        <v>60000</v>
      </c>
      <c r="F345" s="6">
        <f t="shared" si="626"/>
        <v>60000</v>
      </c>
      <c r="G345" s="6">
        <f t="shared" si="626"/>
        <v>0</v>
      </c>
      <c r="H345" s="6">
        <f t="shared" si="626"/>
        <v>60000</v>
      </c>
      <c r="I345" s="20"/>
      <c r="J345" s="20"/>
      <c r="K345" s="20"/>
      <c r="L345" s="6">
        <f t="shared" si="626"/>
        <v>0</v>
      </c>
      <c r="M345" s="6">
        <f t="shared" si="626"/>
        <v>0</v>
      </c>
      <c r="N345" s="20"/>
      <c r="O345" s="20"/>
      <c r="P345" s="20"/>
      <c r="Q345" s="6">
        <f t="shared" ref="Q345:R345" si="627">Q346</f>
        <v>0</v>
      </c>
      <c r="R345" s="6">
        <f t="shared" si="627"/>
        <v>0</v>
      </c>
      <c r="S345" s="125"/>
    </row>
    <row r="346" spans="1:19" ht="31.5" hidden="1" outlineLevel="7" x14ac:dyDescent="0.2">
      <c r="A346" s="77" t="s">
        <v>682</v>
      </c>
      <c r="B346" s="77" t="s">
        <v>70</v>
      </c>
      <c r="C346" s="13" t="s">
        <v>71</v>
      </c>
      <c r="D346" s="6"/>
      <c r="E346" s="8">
        <v>60000</v>
      </c>
      <c r="F346" s="8">
        <f>SUM(D346:E346)</f>
        <v>60000</v>
      </c>
      <c r="G346" s="8"/>
      <c r="H346" s="8">
        <f>SUM(F346:G346)</f>
        <v>60000</v>
      </c>
      <c r="I346" s="20"/>
      <c r="J346" s="20"/>
      <c r="K346" s="20"/>
      <c r="L346" s="8"/>
      <c r="M346" s="8">
        <f>SUM(K346:L346)</f>
        <v>0</v>
      </c>
      <c r="N346" s="20"/>
      <c r="O346" s="20"/>
      <c r="P346" s="20"/>
      <c r="Q346" s="8"/>
      <c r="R346" s="8">
        <f>SUM(P346:Q346)</f>
        <v>0</v>
      </c>
      <c r="S346" s="125"/>
    </row>
    <row r="347" spans="1:19" ht="34.5" customHeight="1" outlineLevel="4" collapsed="1" x14ac:dyDescent="0.2">
      <c r="A347" s="72" t="s">
        <v>164</v>
      </c>
      <c r="B347" s="72"/>
      <c r="C347" s="25" t="s">
        <v>626</v>
      </c>
      <c r="D347" s="19">
        <f>D351+D354</f>
        <v>52099.9</v>
      </c>
      <c r="E347" s="19">
        <f t="shared" ref="E347:F347" si="628">E351+E354</f>
        <v>0</v>
      </c>
      <c r="F347" s="19">
        <f t="shared" si="628"/>
        <v>52099.9</v>
      </c>
      <c r="G347" s="19">
        <f>G351+G354+G348</f>
        <v>27869.08554</v>
      </c>
      <c r="H347" s="19">
        <f t="shared" ref="H347:R347" si="629">H351+H354+H348</f>
        <v>79968.985540000009</v>
      </c>
      <c r="I347" s="19">
        <f t="shared" si="629"/>
        <v>75252</v>
      </c>
      <c r="J347" s="19">
        <f t="shared" si="629"/>
        <v>0</v>
      </c>
      <c r="K347" s="19">
        <f t="shared" si="629"/>
        <v>75252</v>
      </c>
      <c r="L347" s="19">
        <f t="shared" si="629"/>
        <v>0</v>
      </c>
      <c r="M347" s="19">
        <f t="shared" si="629"/>
        <v>75252</v>
      </c>
      <c r="N347" s="19">
        <f t="shared" si="629"/>
        <v>75323.8</v>
      </c>
      <c r="O347" s="19">
        <f t="shared" si="629"/>
        <v>0</v>
      </c>
      <c r="P347" s="19">
        <f t="shared" si="629"/>
        <v>75323.8</v>
      </c>
      <c r="Q347" s="19">
        <f t="shared" si="629"/>
        <v>21943.01109</v>
      </c>
      <c r="R347" s="19">
        <f t="shared" si="629"/>
        <v>97266.811090000003</v>
      </c>
      <c r="S347" s="125"/>
    </row>
    <row r="348" spans="1:19" ht="34.5" customHeight="1" outlineLevel="4" x14ac:dyDescent="0.2">
      <c r="A348" s="74" t="s">
        <v>719</v>
      </c>
      <c r="B348" s="74" t="s">
        <v>472</v>
      </c>
      <c r="C348" s="17" t="s">
        <v>720</v>
      </c>
      <c r="D348" s="19"/>
      <c r="E348" s="19"/>
      <c r="F348" s="19"/>
      <c r="G348" s="6">
        <f>G350+G349</f>
        <v>14362.53314</v>
      </c>
      <c r="H348" s="6">
        <f t="shared" ref="H348:Q348" si="630">H350+H349</f>
        <v>14362.53314</v>
      </c>
      <c r="I348" s="6">
        <f t="shared" si="630"/>
        <v>0</v>
      </c>
      <c r="J348" s="6">
        <f t="shared" si="630"/>
        <v>0</v>
      </c>
      <c r="K348" s="6">
        <f t="shared" si="630"/>
        <v>0</v>
      </c>
      <c r="L348" s="6">
        <f t="shared" si="630"/>
        <v>0</v>
      </c>
      <c r="M348" s="6"/>
      <c r="N348" s="6">
        <f t="shared" si="630"/>
        <v>0</v>
      </c>
      <c r="O348" s="6">
        <f t="shared" si="630"/>
        <v>0</v>
      </c>
      <c r="P348" s="6">
        <f t="shared" si="630"/>
        <v>0</v>
      </c>
      <c r="Q348" s="6">
        <f t="shared" si="630"/>
        <v>0</v>
      </c>
      <c r="R348" s="6"/>
      <c r="S348" s="125"/>
    </row>
    <row r="349" spans="1:19" ht="34.5" customHeight="1" outlineLevel="4" x14ac:dyDescent="0.2">
      <c r="A349" s="75" t="s">
        <v>719</v>
      </c>
      <c r="B349" s="73" t="s">
        <v>70</v>
      </c>
      <c r="C349" s="26" t="s">
        <v>71</v>
      </c>
      <c r="D349" s="19"/>
      <c r="E349" s="19"/>
      <c r="F349" s="19"/>
      <c r="G349" s="7">
        <v>2000</v>
      </c>
      <c r="H349" s="20">
        <f>SUM(F349:G349)</f>
        <v>2000</v>
      </c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25"/>
    </row>
    <row r="350" spans="1:19" ht="34.5" customHeight="1" outlineLevel="4" x14ac:dyDescent="0.2">
      <c r="A350" s="75" t="s">
        <v>719</v>
      </c>
      <c r="B350" s="73" t="s">
        <v>116</v>
      </c>
      <c r="C350" s="26" t="s">
        <v>117</v>
      </c>
      <c r="D350" s="19"/>
      <c r="E350" s="19"/>
      <c r="F350" s="19"/>
      <c r="G350" s="7">
        <f>4241.65605+4096.87709+4024</f>
        <v>12362.53314</v>
      </c>
      <c r="H350" s="20">
        <f>SUM(F350:G350)</f>
        <v>12362.53314</v>
      </c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25"/>
    </row>
    <row r="351" spans="1:19" ht="63.75" customHeight="1" outlineLevel="5" x14ac:dyDescent="0.2">
      <c r="A351" s="72" t="s">
        <v>165</v>
      </c>
      <c r="B351" s="72"/>
      <c r="C351" s="25" t="s">
        <v>433</v>
      </c>
      <c r="D351" s="6">
        <f>D353</f>
        <v>5210</v>
      </c>
      <c r="E351" s="6">
        <f>E353</f>
        <v>0</v>
      </c>
      <c r="F351" s="6">
        <f>F353</f>
        <v>5210</v>
      </c>
      <c r="G351" s="6">
        <f>G353+G352</f>
        <v>13506.5524</v>
      </c>
      <c r="H351" s="6">
        <f t="shared" ref="H351:R351" si="631">H353+H352</f>
        <v>18716.5524</v>
      </c>
      <c r="I351" s="6">
        <f t="shared" si="631"/>
        <v>7526</v>
      </c>
      <c r="J351" s="6">
        <f t="shared" si="631"/>
        <v>0</v>
      </c>
      <c r="K351" s="6">
        <f t="shared" si="631"/>
        <v>7526</v>
      </c>
      <c r="L351" s="6">
        <f t="shared" si="631"/>
        <v>0</v>
      </c>
      <c r="M351" s="6">
        <f t="shared" si="631"/>
        <v>7526</v>
      </c>
      <c r="N351" s="6">
        <f t="shared" si="631"/>
        <v>7533</v>
      </c>
      <c r="O351" s="6">
        <f t="shared" si="631"/>
        <v>0</v>
      </c>
      <c r="P351" s="6">
        <f t="shared" si="631"/>
        <v>7533</v>
      </c>
      <c r="Q351" s="6">
        <f t="shared" si="631"/>
        <v>21943.01109</v>
      </c>
      <c r="R351" s="6">
        <f t="shared" si="631"/>
        <v>29476.01109</v>
      </c>
      <c r="S351" s="125"/>
    </row>
    <row r="352" spans="1:19" ht="30.75" customHeight="1" outlineLevel="5" x14ac:dyDescent="0.2">
      <c r="A352" s="73" t="s">
        <v>165</v>
      </c>
      <c r="B352" s="73" t="s">
        <v>116</v>
      </c>
      <c r="C352" s="26" t="s">
        <v>117</v>
      </c>
      <c r="D352" s="6"/>
      <c r="E352" s="6"/>
      <c r="F352" s="6"/>
      <c r="G352" s="7">
        <f>5302.759+2221.3</f>
        <v>7524.0590000000002</v>
      </c>
      <c r="H352" s="20">
        <f>SUM(F352:G352)</f>
        <v>7524.0590000000002</v>
      </c>
      <c r="I352" s="6"/>
      <c r="J352" s="6"/>
      <c r="K352" s="6"/>
      <c r="L352" s="7">
        <v>4450.9777800000002</v>
      </c>
      <c r="M352" s="20">
        <f>SUM(K352:L352)</f>
        <v>4450.9777800000002</v>
      </c>
      <c r="N352" s="6"/>
      <c r="O352" s="6"/>
      <c r="P352" s="6"/>
      <c r="Q352" s="7">
        <f>7533+21943.01109</f>
        <v>29476.01109</v>
      </c>
      <c r="R352" s="20">
        <f>SUM(P352:Q352)</f>
        <v>29476.01109</v>
      </c>
      <c r="S352" s="125"/>
    </row>
    <row r="353" spans="1:19" ht="31.5" outlineLevel="7" x14ac:dyDescent="0.2">
      <c r="A353" s="73" t="s">
        <v>165</v>
      </c>
      <c r="B353" s="73" t="s">
        <v>70</v>
      </c>
      <c r="C353" s="26" t="s">
        <v>71</v>
      </c>
      <c r="D353" s="7">
        <v>5210</v>
      </c>
      <c r="E353" s="20"/>
      <c r="F353" s="20">
        <f>SUM(D353:E353)</f>
        <v>5210</v>
      </c>
      <c r="G353" s="7">
        <f>4161.4574-2221.3+4042.336</f>
        <v>5982.4933999999994</v>
      </c>
      <c r="H353" s="20">
        <f>SUM(F353:G353)</f>
        <v>11192.493399999999</v>
      </c>
      <c r="I353" s="7">
        <v>7526</v>
      </c>
      <c r="J353" s="20"/>
      <c r="K353" s="20">
        <f>SUM(I353:J353)</f>
        <v>7526</v>
      </c>
      <c r="L353" s="20">
        <v>-4450.9777800000002</v>
      </c>
      <c r="M353" s="20">
        <f>SUM(K353:L353)</f>
        <v>3075.0222199999998</v>
      </c>
      <c r="N353" s="7">
        <v>7533</v>
      </c>
      <c r="O353" s="20"/>
      <c r="P353" s="20">
        <f>SUM(N353:O353)</f>
        <v>7533</v>
      </c>
      <c r="Q353" s="7">
        <v>-7533</v>
      </c>
      <c r="R353" s="20"/>
      <c r="S353" s="125"/>
    </row>
    <row r="354" spans="1:19" ht="63" outlineLevel="5" x14ac:dyDescent="0.2">
      <c r="A354" s="72" t="s">
        <v>165</v>
      </c>
      <c r="B354" s="72"/>
      <c r="C354" s="25" t="s">
        <v>439</v>
      </c>
      <c r="D354" s="6">
        <f t="shared" ref="D354:F354" si="632">D356</f>
        <v>46889.9</v>
      </c>
      <c r="E354" s="6">
        <f t="shared" si="632"/>
        <v>0</v>
      </c>
      <c r="F354" s="6">
        <f t="shared" si="632"/>
        <v>46889.9</v>
      </c>
      <c r="G354" s="6">
        <f>G356+G355</f>
        <v>0</v>
      </c>
      <c r="H354" s="6">
        <f t="shared" ref="H354:R354" si="633">H356+H355</f>
        <v>46889.9</v>
      </c>
      <c r="I354" s="6">
        <f t="shared" si="633"/>
        <v>67726</v>
      </c>
      <c r="J354" s="6">
        <f t="shared" si="633"/>
        <v>0</v>
      </c>
      <c r="K354" s="6">
        <f t="shared" si="633"/>
        <v>67726</v>
      </c>
      <c r="L354" s="6">
        <f t="shared" si="633"/>
        <v>0</v>
      </c>
      <c r="M354" s="6">
        <f t="shared" si="633"/>
        <v>67726</v>
      </c>
      <c r="N354" s="6">
        <f t="shared" si="633"/>
        <v>67790.8</v>
      </c>
      <c r="O354" s="6">
        <f t="shared" si="633"/>
        <v>0</v>
      </c>
      <c r="P354" s="6">
        <f t="shared" si="633"/>
        <v>67790.8</v>
      </c>
      <c r="Q354" s="6">
        <f t="shared" si="633"/>
        <v>0</v>
      </c>
      <c r="R354" s="6">
        <f t="shared" si="633"/>
        <v>67790.8</v>
      </c>
      <c r="S354" s="125"/>
    </row>
    <row r="355" spans="1:19" ht="31.5" outlineLevel="5" x14ac:dyDescent="0.2">
      <c r="A355" s="73" t="s">
        <v>165</v>
      </c>
      <c r="B355" s="73" t="s">
        <v>116</v>
      </c>
      <c r="C355" s="26" t="s">
        <v>117</v>
      </c>
      <c r="D355" s="6"/>
      <c r="E355" s="6"/>
      <c r="F355" s="6"/>
      <c r="G355" s="7">
        <v>19991.8</v>
      </c>
      <c r="H355" s="20">
        <f>SUM(F355:G355)</f>
        <v>19991.8</v>
      </c>
      <c r="I355" s="6"/>
      <c r="J355" s="6"/>
      <c r="K355" s="6"/>
      <c r="L355" s="7">
        <v>40058.800000000003</v>
      </c>
      <c r="M355" s="20">
        <f>SUM(K355:L355)</f>
        <v>40058.800000000003</v>
      </c>
      <c r="N355" s="6"/>
      <c r="O355" s="6"/>
      <c r="P355" s="6"/>
      <c r="Q355" s="7">
        <v>31152.5</v>
      </c>
      <c r="R355" s="20">
        <f>SUM(P355:Q355)</f>
        <v>31152.5</v>
      </c>
      <c r="S355" s="125"/>
    </row>
    <row r="356" spans="1:19" ht="31.5" outlineLevel="7" x14ac:dyDescent="0.2">
      <c r="A356" s="73" t="s">
        <v>165</v>
      </c>
      <c r="B356" s="73" t="s">
        <v>70</v>
      </c>
      <c r="C356" s="26" t="s">
        <v>71</v>
      </c>
      <c r="D356" s="7">
        <v>46889.9</v>
      </c>
      <c r="E356" s="20"/>
      <c r="F356" s="20">
        <f>SUM(D356:E356)</f>
        <v>46889.9</v>
      </c>
      <c r="G356" s="7">
        <v>-19991.8</v>
      </c>
      <c r="H356" s="20">
        <f>SUM(F356:G356)</f>
        <v>26898.100000000002</v>
      </c>
      <c r="I356" s="7">
        <v>67726</v>
      </c>
      <c r="J356" s="20"/>
      <c r="K356" s="20">
        <f>SUM(I356:J356)</f>
        <v>67726</v>
      </c>
      <c r="L356" s="7">
        <v>-40058.800000000003</v>
      </c>
      <c r="M356" s="20">
        <f>SUM(K356:L356)</f>
        <v>27667.199999999997</v>
      </c>
      <c r="N356" s="7">
        <v>67790.8</v>
      </c>
      <c r="O356" s="20"/>
      <c r="P356" s="20">
        <f>SUM(N356:O356)</f>
        <v>67790.8</v>
      </c>
      <c r="Q356" s="7">
        <v>-31152.5</v>
      </c>
      <c r="R356" s="20">
        <f>SUM(P356:Q356)</f>
        <v>36638.300000000003</v>
      </c>
      <c r="S356" s="125"/>
    </row>
    <row r="357" spans="1:19" ht="31.5" outlineLevel="3" x14ac:dyDescent="0.2">
      <c r="A357" s="72" t="s">
        <v>179</v>
      </c>
      <c r="B357" s="72"/>
      <c r="C357" s="25" t="s">
        <v>180</v>
      </c>
      <c r="D357" s="19">
        <f>D358+D380</f>
        <v>212518.96611000001</v>
      </c>
      <c r="E357" s="19">
        <f t="shared" ref="E357:F357" si="634">E358+E380</f>
        <v>0</v>
      </c>
      <c r="F357" s="19">
        <f t="shared" si="634"/>
        <v>212518.96611000001</v>
      </c>
      <c r="G357" s="19">
        <f t="shared" ref="G357:H357" si="635">G358+G380</f>
        <v>68237.496239999993</v>
      </c>
      <c r="H357" s="19">
        <f t="shared" si="635"/>
        <v>280756.46234999999</v>
      </c>
      <c r="I357" s="19">
        <f t="shared" ref="I357:N357" si="636">I358+I380</f>
        <v>121173.4</v>
      </c>
      <c r="J357" s="19">
        <f t="shared" ref="J357" si="637">J358+J380</f>
        <v>0</v>
      </c>
      <c r="K357" s="19">
        <f t="shared" ref="K357:M357" si="638">K358+K380</f>
        <v>121173.4</v>
      </c>
      <c r="L357" s="19">
        <f t="shared" si="638"/>
        <v>-1338.62897</v>
      </c>
      <c r="M357" s="19">
        <f t="shared" si="638"/>
        <v>119834.77103</v>
      </c>
      <c r="N357" s="19">
        <f t="shared" si="636"/>
        <v>28708</v>
      </c>
      <c r="O357" s="19">
        <f t="shared" ref="O357" si="639">O358+O380</f>
        <v>0</v>
      </c>
      <c r="P357" s="19">
        <f t="shared" ref="P357:R357" si="640">P358+P380</f>
        <v>28708</v>
      </c>
      <c r="Q357" s="19">
        <f t="shared" si="640"/>
        <v>0</v>
      </c>
      <c r="R357" s="19">
        <f t="shared" si="640"/>
        <v>28708</v>
      </c>
      <c r="S357" s="125"/>
    </row>
    <row r="358" spans="1:19" ht="24" customHeight="1" outlineLevel="4" x14ac:dyDescent="0.2">
      <c r="A358" s="72" t="s">
        <v>181</v>
      </c>
      <c r="B358" s="72"/>
      <c r="C358" s="25" t="s">
        <v>182</v>
      </c>
      <c r="D358" s="19">
        <f>D359+D363+D366+D370+D374+D376+D378</f>
        <v>56709.966110000008</v>
      </c>
      <c r="E358" s="19">
        <f t="shared" ref="E358:F358" si="641">E359+E363+E366+E370+E374+E376+E378</f>
        <v>0</v>
      </c>
      <c r="F358" s="19">
        <f t="shared" si="641"/>
        <v>56709.966110000008</v>
      </c>
      <c r="G358" s="19">
        <f>G359+G363+G366+G370+G374+G376+G378+G372</f>
        <v>47920.534579999992</v>
      </c>
      <c r="H358" s="19">
        <f t="shared" ref="H358:R358" si="642">H359+H363+H366+H370+H374+H376+H378+H372</f>
        <v>104630.50068999999</v>
      </c>
      <c r="I358" s="19">
        <f t="shared" si="642"/>
        <v>47916.1</v>
      </c>
      <c r="J358" s="19">
        <f t="shared" si="642"/>
        <v>0</v>
      </c>
      <c r="K358" s="19">
        <f t="shared" si="642"/>
        <v>47916.1</v>
      </c>
      <c r="L358" s="19">
        <f t="shared" si="642"/>
        <v>0</v>
      </c>
      <c r="M358" s="19">
        <f t="shared" si="642"/>
        <v>47916.1</v>
      </c>
      <c r="N358" s="19">
        <f t="shared" si="642"/>
        <v>28708</v>
      </c>
      <c r="O358" s="19">
        <f t="shared" si="642"/>
        <v>0</v>
      </c>
      <c r="P358" s="19">
        <f t="shared" si="642"/>
        <v>28708</v>
      </c>
      <c r="Q358" s="19">
        <f t="shared" si="642"/>
        <v>0</v>
      </c>
      <c r="R358" s="19">
        <f t="shared" si="642"/>
        <v>28708</v>
      </c>
      <c r="S358" s="125"/>
    </row>
    <row r="359" spans="1:19" ht="31.5" outlineLevel="5" x14ac:dyDescent="0.2">
      <c r="A359" s="72" t="s">
        <v>183</v>
      </c>
      <c r="B359" s="72"/>
      <c r="C359" s="25" t="s">
        <v>184</v>
      </c>
      <c r="D359" s="19">
        <f>D362+D361</f>
        <v>3187.1</v>
      </c>
      <c r="E359" s="19">
        <f t="shared" ref="E359:F359" si="643">E362+E361</f>
        <v>0</v>
      </c>
      <c r="F359" s="19">
        <f t="shared" si="643"/>
        <v>3187.1</v>
      </c>
      <c r="G359" s="19">
        <f>G362+G361+G360</f>
        <v>209.66774000000009</v>
      </c>
      <c r="H359" s="19">
        <f t="shared" ref="H359:R359" si="644">H362+H361+H360</f>
        <v>3396.7677399999998</v>
      </c>
      <c r="I359" s="19">
        <f t="shared" si="644"/>
        <v>2762.1</v>
      </c>
      <c r="J359" s="19">
        <f t="shared" si="644"/>
        <v>0</v>
      </c>
      <c r="K359" s="19">
        <f t="shared" si="644"/>
        <v>2762.1</v>
      </c>
      <c r="L359" s="19">
        <f t="shared" si="644"/>
        <v>0</v>
      </c>
      <c r="M359" s="19">
        <f t="shared" si="644"/>
        <v>2762.1</v>
      </c>
      <c r="N359" s="19">
        <f t="shared" si="644"/>
        <v>2403.4</v>
      </c>
      <c r="O359" s="19">
        <f t="shared" si="644"/>
        <v>0</v>
      </c>
      <c r="P359" s="19">
        <f t="shared" si="644"/>
        <v>2403.4</v>
      </c>
      <c r="Q359" s="19">
        <f t="shared" si="644"/>
        <v>0</v>
      </c>
      <c r="R359" s="19">
        <f t="shared" si="644"/>
        <v>2403.4</v>
      </c>
      <c r="S359" s="125"/>
    </row>
    <row r="360" spans="1:19" ht="31.5" outlineLevel="5" x14ac:dyDescent="0.2">
      <c r="A360" s="73" t="s">
        <v>183</v>
      </c>
      <c r="B360" s="73" t="s">
        <v>7</v>
      </c>
      <c r="C360" s="26" t="s">
        <v>8</v>
      </c>
      <c r="D360" s="19"/>
      <c r="E360" s="19"/>
      <c r="F360" s="19"/>
      <c r="G360" s="20">
        <v>300</v>
      </c>
      <c r="H360" s="20">
        <f>SUM(F360:G360)</f>
        <v>300</v>
      </c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25"/>
    </row>
    <row r="361" spans="1:19" ht="31.5" outlineLevel="5" x14ac:dyDescent="0.2">
      <c r="A361" s="73" t="s">
        <v>183</v>
      </c>
      <c r="B361" s="73" t="s">
        <v>70</v>
      </c>
      <c r="C361" s="26" t="s">
        <v>476</v>
      </c>
      <c r="D361" s="7">
        <f>1587.1-400</f>
        <v>1187.0999999999999</v>
      </c>
      <c r="E361" s="20"/>
      <c r="F361" s="20">
        <f t="shared" ref="F361:F362" si="645">SUM(D361:E361)</f>
        <v>1187.0999999999999</v>
      </c>
      <c r="G361" s="7">
        <f>209.66774-1187.1</f>
        <v>-977.43225999999993</v>
      </c>
      <c r="H361" s="20">
        <f>SUM(F361:G361)</f>
        <v>209.66773999999998</v>
      </c>
      <c r="I361" s="7">
        <v>1222.0999999999999</v>
      </c>
      <c r="J361" s="20"/>
      <c r="K361" s="20">
        <f t="shared" ref="K361:K362" si="646">SUM(I361:J361)</f>
        <v>1222.0999999999999</v>
      </c>
      <c r="L361" s="20"/>
      <c r="M361" s="20">
        <f>SUM(K361:L361)</f>
        <v>1222.0999999999999</v>
      </c>
      <c r="N361" s="7">
        <v>1063.4000000000001</v>
      </c>
      <c r="O361" s="20"/>
      <c r="P361" s="20">
        <f t="shared" ref="P361:P362" si="647">SUM(N361:O361)</f>
        <v>1063.4000000000001</v>
      </c>
      <c r="Q361" s="20"/>
      <c r="R361" s="20">
        <f>SUM(P361:Q361)</f>
        <v>1063.4000000000001</v>
      </c>
      <c r="S361" s="125"/>
    </row>
    <row r="362" spans="1:19" ht="18" customHeight="1" outlineLevel="7" x14ac:dyDescent="0.2">
      <c r="A362" s="73" t="s">
        <v>183</v>
      </c>
      <c r="B362" s="73" t="s">
        <v>15</v>
      </c>
      <c r="C362" s="26" t="s">
        <v>16</v>
      </c>
      <c r="D362" s="7">
        <v>2000</v>
      </c>
      <c r="E362" s="20"/>
      <c r="F362" s="20">
        <f t="shared" si="645"/>
        <v>2000</v>
      </c>
      <c r="G362" s="20">
        <v>887.1</v>
      </c>
      <c r="H362" s="20">
        <f>SUM(F362:G362)</f>
        <v>2887.1</v>
      </c>
      <c r="I362" s="7">
        <v>1540</v>
      </c>
      <c r="J362" s="20"/>
      <c r="K362" s="20">
        <f t="shared" si="646"/>
        <v>1540</v>
      </c>
      <c r="L362" s="20"/>
      <c r="M362" s="20">
        <f>SUM(K362:L362)</f>
        <v>1540</v>
      </c>
      <c r="N362" s="7">
        <v>1340</v>
      </c>
      <c r="O362" s="20"/>
      <c r="P362" s="20">
        <f t="shared" si="647"/>
        <v>1340</v>
      </c>
      <c r="Q362" s="20"/>
      <c r="R362" s="20">
        <f>SUM(P362:Q362)</f>
        <v>1340</v>
      </c>
      <c r="S362" s="125"/>
    </row>
    <row r="363" spans="1:19" ht="15.75" outlineLevel="5" x14ac:dyDescent="0.2">
      <c r="A363" s="72" t="s">
        <v>185</v>
      </c>
      <c r="B363" s="72"/>
      <c r="C363" s="25" t="s">
        <v>461</v>
      </c>
      <c r="D363" s="19">
        <f>D364+D365</f>
        <v>20087.7</v>
      </c>
      <c r="E363" s="19">
        <f t="shared" ref="E363:F363" si="648">E364+E365</f>
        <v>0</v>
      </c>
      <c r="F363" s="19">
        <f t="shared" si="648"/>
        <v>20087.7</v>
      </c>
      <c r="G363" s="19">
        <f>G364+G365</f>
        <v>1300</v>
      </c>
      <c r="H363" s="19">
        <f t="shared" ref="H363" si="649">H364+H365</f>
        <v>21387.7</v>
      </c>
      <c r="I363" s="19">
        <f>I364+I365</f>
        <v>17745.599999999999</v>
      </c>
      <c r="J363" s="19">
        <f t="shared" ref="J363" si="650">J364+J365</f>
        <v>0</v>
      </c>
      <c r="K363" s="19">
        <f t="shared" ref="K363:M363" si="651">K364+K365</f>
        <v>17745.599999999999</v>
      </c>
      <c r="L363" s="19">
        <f t="shared" si="651"/>
        <v>0</v>
      </c>
      <c r="M363" s="19">
        <f t="shared" si="651"/>
        <v>17745.599999999999</v>
      </c>
      <c r="N363" s="19">
        <f>N364+N365</f>
        <v>16901.3</v>
      </c>
      <c r="O363" s="19">
        <f t="shared" ref="O363" si="652">O364+O365</f>
        <v>0</v>
      </c>
      <c r="P363" s="19">
        <f t="shared" ref="P363:R363" si="653">P364+P365</f>
        <v>16901.3</v>
      </c>
      <c r="Q363" s="19">
        <f t="shared" si="653"/>
        <v>0</v>
      </c>
      <c r="R363" s="19">
        <f t="shared" si="653"/>
        <v>16901.3</v>
      </c>
      <c r="S363" s="125"/>
    </row>
    <row r="364" spans="1:19" ht="31.5" hidden="1" outlineLevel="7" x14ac:dyDescent="0.2">
      <c r="A364" s="73" t="s">
        <v>185</v>
      </c>
      <c r="B364" s="73" t="s">
        <v>7</v>
      </c>
      <c r="C364" s="26" t="s">
        <v>8</v>
      </c>
      <c r="D364" s="7">
        <f>750+11244.1</f>
        <v>11994.1</v>
      </c>
      <c r="E364" s="20"/>
      <c r="F364" s="20">
        <f t="shared" ref="F364:F365" si="654">SUM(D364:E364)</f>
        <v>11994.1</v>
      </c>
      <c r="G364" s="20"/>
      <c r="H364" s="20">
        <f>SUM(F364:G364)</f>
        <v>11994.1</v>
      </c>
      <c r="I364" s="7">
        <f>577.5+11244.1</f>
        <v>11821.6</v>
      </c>
      <c r="J364" s="20"/>
      <c r="K364" s="20">
        <f t="shared" ref="K364:K365" si="655">SUM(I364:J364)</f>
        <v>11821.6</v>
      </c>
      <c r="L364" s="20"/>
      <c r="M364" s="20">
        <f>SUM(K364:L364)</f>
        <v>11821.6</v>
      </c>
      <c r="N364" s="7">
        <f>502.5+11244.1</f>
        <v>11746.6</v>
      </c>
      <c r="O364" s="20"/>
      <c r="P364" s="20">
        <f t="shared" ref="P364:P365" si="656">SUM(N364:O364)</f>
        <v>11746.6</v>
      </c>
      <c r="Q364" s="20"/>
      <c r="R364" s="20">
        <f>SUM(P364:Q364)</f>
        <v>11746.6</v>
      </c>
      <c r="S364" s="125"/>
    </row>
    <row r="365" spans="1:19" ht="31.5" outlineLevel="7" x14ac:dyDescent="0.2">
      <c r="A365" s="73" t="s">
        <v>185</v>
      </c>
      <c r="B365" s="73" t="s">
        <v>70</v>
      </c>
      <c r="C365" s="26" t="s">
        <v>71</v>
      </c>
      <c r="D365" s="7">
        <f>7693.6+400</f>
        <v>8093.6</v>
      </c>
      <c r="E365" s="20"/>
      <c r="F365" s="20">
        <f t="shared" si="654"/>
        <v>8093.6</v>
      </c>
      <c r="G365" s="20">
        <v>1300</v>
      </c>
      <c r="H365" s="20">
        <f>SUM(F365:G365)</f>
        <v>9393.6</v>
      </c>
      <c r="I365" s="7">
        <v>5924</v>
      </c>
      <c r="J365" s="20"/>
      <c r="K365" s="20">
        <f t="shared" si="655"/>
        <v>5924</v>
      </c>
      <c r="L365" s="20"/>
      <c r="M365" s="20">
        <f>SUM(K365:L365)</f>
        <v>5924</v>
      </c>
      <c r="N365" s="7">
        <v>5154.7</v>
      </c>
      <c r="O365" s="20"/>
      <c r="P365" s="20">
        <f t="shared" si="656"/>
        <v>5154.7</v>
      </c>
      <c r="Q365" s="20"/>
      <c r="R365" s="20">
        <f>SUM(P365:Q365)</f>
        <v>5154.7</v>
      </c>
      <c r="S365" s="125"/>
    </row>
    <row r="366" spans="1:19" ht="31.5" outlineLevel="5" x14ac:dyDescent="0.2">
      <c r="A366" s="72" t="s">
        <v>186</v>
      </c>
      <c r="B366" s="72"/>
      <c r="C366" s="25" t="s">
        <v>466</v>
      </c>
      <c r="D366" s="19">
        <f>D367+D369</f>
        <v>4489.5</v>
      </c>
      <c r="E366" s="19">
        <f t="shared" ref="E366:F366" si="657">E367+E369</f>
        <v>0</v>
      </c>
      <c r="F366" s="19">
        <f t="shared" si="657"/>
        <v>4489.5</v>
      </c>
      <c r="G366" s="19">
        <f>G367+G369+G368</f>
        <v>46105.134079999996</v>
      </c>
      <c r="H366" s="19">
        <f t="shared" ref="H366:R366" si="658">H367+H369+H368</f>
        <v>50594.634079999996</v>
      </c>
      <c r="I366" s="19">
        <f t="shared" si="658"/>
        <v>3468.4</v>
      </c>
      <c r="J366" s="19">
        <f t="shared" si="658"/>
        <v>0</v>
      </c>
      <c r="K366" s="19">
        <f t="shared" si="658"/>
        <v>3468.4</v>
      </c>
      <c r="L366" s="19">
        <f t="shared" si="658"/>
        <v>0</v>
      </c>
      <c r="M366" s="19">
        <f t="shared" si="658"/>
        <v>3468.4</v>
      </c>
      <c r="N366" s="19">
        <f t="shared" si="658"/>
        <v>3024.5</v>
      </c>
      <c r="O366" s="19">
        <f t="shared" si="658"/>
        <v>0</v>
      </c>
      <c r="P366" s="19">
        <f t="shared" si="658"/>
        <v>3024.5</v>
      </c>
      <c r="Q366" s="19">
        <f t="shared" si="658"/>
        <v>0</v>
      </c>
      <c r="R366" s="19">
        <f t="shared" si="658"/>
        <v>3024.5</v>
      </c>
      <c r="S366" s="125"/>
    </row>
    <row r="367" spans="1:19" ht="31.5" hidden="1" outlineLevel="7" x14ac:dyDescent="0.2">
      <c r="A367" s="73" t="s">
        <v>186</v>
      </c>
      <c r="B367" s="73" t="s">
        <v>7</v>
      </c>
      <c r="C367" s="26" t="s">
        <v>8</v>
      </c>
      <c r="D367" s="7">
        <v>4439.5</v>
      </c>
      <c r="E367" s="20"/>
      <c r="F367" s="20">
        <f t="shared" ref="F367:F369" si="659">SUM(D367:E367)</f>
        <v>4439.5</v>
      </c>
      <c r="G367" s="20"/>
      <c r="H367" s="20">
        <f>SUM(F367:G367)</f>
        <v>4439.5</v>
      </c>
      <c r="I367" s="7">
        <v>3418.4</v>
      </c>
      <c r="J367" s="20"/>
      <c r="K367" s="20">
        <f t="shared" ref="K367:K369" si="660">SUM(I367:J367)</f>
        <v>3418.4</v>
      </c>
      <c r="L367" s="20"/>
      <c r="M367" s="20">
        <f>SUM(K367:L367)</f>
        <v>3418.4</v>
      </c>
      <c r="N367" s="7">
        <v>2974.5</v>
      </c>
      <c r="O367" s="20"/>
      <c r="P367" s="20">
        <f t="shared" ref="P367:P369" si="661">SUM(N367:O367)</f>
        <v>2974.5</v>
      </c>
      <c r="Q367" s="20"/>
      <c r="R367" s="20">
        <f>SUM(P367:Q367)</f>
        <v>2974.5</v>
      </c>
      <c r="S367" s="125"/>
    </row>
    <row r="368" spans="1:19" ht="31.5" outlineLevel="7" x14ac:dyDescent="0.2">
      <c r="A368" s="73" t="s">
        <v>186</v>
      </c>
      <c r="B368" s="73" t="s">
        <v>116</v>
      </c>
      <c r="C368" s="26" t="s">
        <v>117</v>
      </c>
      <c r="D368" s="7"/>
      <c r="E368" s="20"/>
      <c r="F368" s="20"/>
      <c r="G368" s="20">
        <f>41655.698+4449.43608</f>
        <v>46105.134079999996</v>
      </c>
      <c r="H368" s="20">
        <f>SUM(F368:G368)</f>
        <v>46105.134079999996</v>
      </c>
      <c r="I368" s="7"/>
      <c r="J368" s="20"/>
      <c r="K368" s="20"/>
      <c r="L368" s="20"/>
      <c r="M368" s="20"/>
      <c r="N368" s="7"/>
      <c r="O368" s="20"/>
      <c r="P368" s="20"/>
      <c r="Q368" s="20"/>
      <c r="R368" s="20"/>
      <c r="S368" s="125"/>
    </row>
    <row r="369" spans="1:19" ht="31.5" hidden="1" outlineLevel="7" x14ac:dyDescent="0.2">
      <c r="A369" s="73" t="s">
        <v>186</v>
      </c>
      <c r="B369" s="73" t="s">
        <v>70</v>
      </c>
      <c r="C369" s="26" t="s">
        <v>71</v>
      </c>
      <c r="D369" s="7">
        <v>50</v>
      </c>
      <c r="E369" s="20"/>
      <c r="F369" s="20">
        <f t="shared" si="659"/>
        <v>50</v>
      </c>
      <c r="G369" s="20"/>
      <c r="H369" s="20">
        <f>SUM(F369:G369)</f>
        <v>50</v>
      </c>
      <c r="I369" s="7">
        <v>50</v>
      </c>
      <c r="J369" s="20"/>
      <c r="K369" s="20">
        <f t="shared" si="660"/>
        <v>50</v>
      </c>
      <c r="L369" s="20"/>
      <c r="M369" s="20">
        <f>SUM(K369:L369)</f>
        <v>50</v>
      </c>
      <c r="N369" s="7">
        <v>50</v>
      </c>
      <c r="O369" s="20"/>
      <c r="P369" s="20">
        <f t="shared" si="661"/>
        <v>50</v>
      </c>
      <c r="Q369" s="20"/>
      <c r="R369" s="20">
        <f>SUM(P369:Q369)</f>
        <v>50</v>
      </c>
      <c r="S369" s="125"/>
    </row>
    <row r="370" spans="1:19" ht="33" customHeight="1" outlineLevel="5" collapsed="1" x14ac:dyDescent="0.2">
      <c r="A370" s="72" t="s">
        <v>187</v>
      </c>
      <c r="B370" s="72"/>
      <c r="C370" s="25" t="s">
        <v>426</v>
      </c>
      <c r="D370" s="19">
        <f>D371</f>
        <v>11727.8</v>
      </c>
      <c r="E370" s="19">
        <f t="shared" ref="E370:M372" si="662">E371</f>
        <v>0</v>
      </c>
      <c r="F370" s="19">
        <f t="shared" si="662"/>
        <v>11727.8</v>
      </c>
      <c r="G370" s="19">
        <f t="shared" si="662"/>
        <v>-4042.3359999999998</v>
      </c>
      <c r="H370" s="19">
        <f t="shared" si="662"/>
        <v>7685.4639999999999</v>
      </c>
      <c r="I370" s="19">
        <f>I371</f>
        <v>7374.5</v>
      </c>
      <c r="J370" s="19">
        <f t="shared" ref="J370" si="663">J371</f>
        <v>0</v>
      </c>
      <c r="K370" s="19">
        <f t="shared" ref="K370" si="664">K371</f>
        <v>7374.5</v>
      </c>
      <c r="L370" s="19">
        <f t="shared" si="662"/>
        <v>0</v>
      </c>
      <c r="M370" s="19">
        <f t="shared" si="662"/>
        <v>7374.5</v>
      </c>
      <c r="N370" s="19">
        <f>N371</f>
        <v>6378.8</v>
      </c>
      <c r="O370" s="19">
        <f t="shared" ref="O370" si="665">O371</f>
        <v>0</v>
      </c>
      <c r="P370" s="19">
        <f t="shared" ref="P370:R370" si="666">P371</f>
        <v>6378.8</v>
      </c>
      <c r="Q370" s="19">
        <f t="shared" si="666"/>
        <v>0</v>
      </c>
      <c r="R370" s="19">
        <f t="shared" si="666"/>
        <v>6378.8</v>
      </c>
      <c r="S370" s="125"/>
    </row>
    <row r="371" spans="1:19" ht="31.5" outlineLevel="7" x14ac:dyDescent="0.2">
      <c r="A371" s="73" t="s">
        <v>187</v>
      </c>
      <c r="B371" s="73" t="s">
        <v>116</v>
      </c>
      <c r="C371" s="26" t="s">
        <v>117</v>
      </c>
      <c r="D371" s="7">
        <v>11727.8</v>
      </c>
      <c r="E371" s="20"/>
      <c r="F371" s="20">
        <f>SUM(D371:E371)</f>
        <v>11727.8</v>
      </c>
      <c r="G371" s="20">
        <v>-4042.3359999999998</v>
      </c>
      <c r="H371" s="20">
        <f>SUM(F371:G371)</f>
        <v>7685.4639999999999</v>
      </c>
      <c r="I371" s="7">
        <v>7374.5</v>
      </c>
      <c r="J371" s="20"/>
      <c r="K371" s="20">
        <f>SUM(I371:J371)</f>
        <v>7374.5</v>
      </c>
      <c r="L371" s="20"/>
      <c r="M371" s="20">
        <f>SUM(K371:L371)</f>
        <v>7374.5</v>
      </c>
      <c r="N371" s="7">
        <v>6378.8</v>
      </c>
      <c r="O371" s="20"/>
      <c r="P371" s="20">
        <f>SUM(N371:O371)</f>
        <v>6378.8</v>
      </c>
      <c r="Q371" s="20"/>
      <c r="R371" s="20">
        <f>SUM(P371:Q371)</f>
        <v>6378.8</v>
      </c>
      <c r="S371" s="125"/>
    </row>
    <row r="372" spans="1:19" ht="31.5" outlineLevel="7" x14ac:dyDescent="0.2">
      <c r="A372" s="76" t="s">
        <v>187</v>
      </c>
      <c r="B372" s="76"/>
      <c r="C372" s="12" t="s">
        <v>743</v>
      </c>
      <c r="D372" s="7"/>
      <c r="E372" s="20"/>
      <c r="F372" s="20"/>
      <c r="G372" s="19">
        <f t="shared" si="662"/>
        <v>4348.0687600000001</v>
      </c>
      <c r="H372" s="19">
        <f t="shared" si="662"/>
        <v>4348.0687600000001</v>
      </c>
      <c r="I372" s="7"/>
      <c r="J372" s="20"/>
      <c r="K372" s="20"/>
      <c r="L372" s="20"/>
      <c r="M372" s="20"/>
      <c r="N372" s="7"/>
      <c r="O372" s="20"/>
      <c r="P372" s="20"/>
      <c r="Q372" s="20"/>
      <c r="R372" s="20"/>
      <c r="S372" s="125"/>
    </row>
    <row r="373" spans="1:19" ht="31.5" outlineLevel="7" x14ac:dyDescent="0.2">
      <c r="A373" s="77" t="s">
        <v>187</v>
      </c>
      <c r="B373" s="77" t="s">
        <v>116</v>
      </c>
      <c r="C373" s="13" t="s">
        <v>117</v>
      </c>
      <c r="D373" s="7"/>
      <c r="E373" s="20"/>
      <c r="F373" s="20"/>
      <c r="G373" s="7">
        <f>3043.64813+1304.42063</f>
        <v>4348.0687600000001</v>
      </c>
      <c r="H373" s="20">
        <f>SUM(F373:G373)</f>
        <v>4348.0687600000001</v>
      </c>
      <c r="I373" s="7"/>
      <c r="J373" s="20"/>
      <c r="K373" s="20"/>
      <c r="L373" s="20"/>
      <c r="M373" s="20"/>
      <c r="N373" s="7"/>
      <c r="O373" s="20"/>
      <c r="P373" s="20"/>
      <c r="Q373" s="20"/>
      <c r="R373" s="20"/>
      <c r="S373" s="125"/>
    </row>
    <row r="374" spans="1:19" ht="31.5" hidden="1" outlineLevel="7" x14ac:dyDescent="0.2">
      <c r="A374" s="76" t="s">
        <v>488</v>
      </c>
      <c r="B374" s="76"/>
      <c r="C374" s="12" t="s">
        <v>620</v>
      </c>
      <c r="D374" s="6">
        <f t="shared" ref="D374:R374" si="667">D375</f>
        <v>867.8</v>
      </c>
      <c r="E374" s="6">
        <f t="shared" si="667"/>
        <v>0</v>
      </c>
      <c r="F374" s="6">
        <f t="shared" si="667"/>
        <v>867.8</v>
      </c>
      <c r="G374" s="6">
        <f t="shared" si="667"/>
        <v>0</v>
      </c>
      <c r="H374" s="6">
        <f t="shared" si="667"/>
        <v>867.8</v>
      </c>
      <c r="I374" s="6">
        <f t="shared" si="667"/>
        <v>0</v>
      </c>
      <c r="J374" s="6">
        <f t="shared" si="667"/>
        <v>0</v>
      </c>
      <c r="K374" s="6"/>
      <c r="L374" s="6">
        <f t="shared" si="667"/>
        <v>0</v>
      </c>
      <c r="M374" s="6">
        <f t="shared" si="667"/>
        <v>0</v>
      </c>
      <c r="N374" s="6">
        <f t="shared" si="667"/>
        <v>0</v>
      </c>
      <c r="O374" s="6">
        <f t="shared" si="667"/>
        <v>0</v>
      </c>
      <c r="P374" s="6"/>
      <c r="Q374" s="6">
        <f t="shared" si="667"/>
        <v>0</v>
      </c>
      <c r="R374" s="6">
        <f t="shared" si="667"/>
        <v>0</v>
      </c>
      <c r="S374" s="125"/>
    </row>
    <row r="375" spans="1:19" ht="31.5" hidden="1" outlineLevel="7" x14ac:dyDescent="0.2">
      <c r="A375" s="77" t="s">
        <v>488</v>
      </c>
      <c r="B375" s="77" t="s">
        <v>70</v>
      </c>
      <c r="C375" s="13" t="s">
        <v>71</v>
      </c>
      <c r="D375" s="7">
        <v>867.8</v>
      </c>
      <c r="E375" s="20"/>
      <c r="F375" s="20">
        <f>SUM(D375:E375)</f>
        <v>867.8</v>
      </c>
      <c r="G375" s="20"/>
      <c r="H375" s="20">
        <f>SUM(F375:G375)</f>
        <v>867.8</v>
      </c>
      <c r="I375" s="8"/>
      <c r="J375" s="20"/>
      <c r="K375" s="20"/>
      <c r="L375" s="20"/>
      <c r="M375" s="20">
        <f>SUM(K375:L375)</f>
        <v>0</v>
      </c>
      <c r="N375" s="8"/>
      <c r="O375" s="20"/>
      <c r="P375" s="20"/>
      <c r="Q375" s="20"/>
      <c r="R375" s="20">
        <f>SUM(P375:Q375)</f>
        <v>0</v>
      </c>
      <c r="S375" s="125"/>
    </row>
    <row r="376" spans="1:19" ht="31.5" hidden="1" outlineLevel="7" x14ac:dyDescent="0.2">
      <c r="A376" s="76" t="s">
        <v>488</v>
      </c>
      <c r="B376" s="76"/>
      <c r="C376" s="12" t="s">
        <v>619</v>
      </c>
      <c r="D376" s="6">
        <f>D377</f>
        <v>2603.3661099999999</v>
      </c>
      <c r="E376" s="6">
        <f t="shared" ref="E376:M376" si="668">E377</f>
        <v>0</v>
      </c>
      <c r="F376" s="6">
        <f t="shared" si="668"/>
        <v>2603.3661099999999</v>
      </c>
      <c r="G376" s="6">
        <f t="shared" si="668"/>
        <v>0</v>
      </c>
      <c r="H376" s="6">
        <f t="shared" si="668"/>
        <v>2603.3661099999999</v>
      </c>
      <c r="I376" s="6">
        <f t="shared" ref="I376:N376" si="669">I377</f>
        <v>0</v>
      </c>
      <c r="J376" s="6">
        <f t="shared" ref="J376" si="670">J377</f>
        <v>0</v>
      </c>
      <c r="K376" s="6"/>
      <c r="L376" s="6">
        <f t="shared" si="668"/>
        <v>0</v>
      </c>
      <c r="M376" s="6">
        <f t="shared" si="668"/>
        <v>0</v>
      </c>
      <c r="N376" s="6">
        <f t="shared" si="669"/>
        <v>0</v>
      </c>
      <c r="O376" s="6">
        <f t="shared" ref="O376" si="671">O377</f>
        <v>0</v>
      </c>
      <c r="P376" s="6"/>
      <c r="Q376" s="6">
        <f t="shared" ref="Q376:R376" si="672">Q377</f>
        <v>0</v>
      </c>
      <c r="R376" s="6">
        <f t="shared" si="672"/>
        <v>0</v>
      </c>
      <c r="S376" s="125"/>
    </row>
    <row r="377" spans="1:19" ht="31.5" hidden="1" outlineLevel="7" x14ac:dyDescent="0.2">
      <c r="A377" s="77" t="s">
        <v>488</v>
      </c>
      <c r="B377" s="77" t="s">
        <v>70</v>
      </c>
      <c r="C377" s="13" t="s">
        <v>71</v>
      </c>
      <c r="D377" s="7">
        <v>2603.3661099999999</v>
      </c>
      <c r="E377" s="20"/>
      <c r="F377" s="20">
        <f>SUM(D377:E377)</f>
        <v>2603.3661099999999</v>
      </c>
      <c r="G377" s="20"/>
      <c r="H377" s="20">
        <f>SUM(F377:G377)</f>
        <v>2603.3661099999999</v>
      </c>
      <c r="I377" s="7"/>
      <c r="J377" s="20"/>
      <c r="K377" s="20"/>
      <c r="L377" s="20"/>
      <c r="M377" s="20">
        <f>SUM(K377:L377)</f>
        <v>0</v>
      </c>
      <c r="N377" s="7"/>
      <c r="O377" s="20"/>
      <c r="P377" s="20"/>
      <c r="Q377" s="20"/>
      <c r="R377" s="20">
        <f>SUM(P377:Q377)</f>
        <v>0</v>
      </c>
      <c r="S377" s="125"/>
    </row>
    <row r="378" spans="1:19" ht="78.75" hidden="1" outlineLevel="7" x14ac:dyDescent="0.2">
      <c r="A378" s="76" t="s">
        <v>710</v>
      </c>
      <c r="B378" s="76"/>
      <c r="C378" s="92" t="s">
        <v>709</v>
      </c>
      <c r="D378" s="6">
        <f t="shared" ref="D378:R378" si="673">D379</f>
        <v>13746.7</v>
      </c>
      <c r="E378" s="6">
        <f t="shared" si="673"/>
        <v>0</v>
      </c>
      <c r="F378" s="6">
        <f t="shared" si="673"/>
        <v>13746.7</v>
      </c>
      <c r="G378" s="6">
        <f t="shared" si="673"/>
        <v>0</v>
      </c>
      <c r="H378" s="6">
        <f t="shared" si="673"/>
        <v>13746.7</v>
      </c>
      <c r="I378" s="6">
        <f t="shared" si="673"/>
        <v>16565.5</v>
      </c>
      <c r="J378" s="6">
        <f t="shared" si="673"/>
        <v>0</v>
      </c>
      <c r="K378" s="6">
        <f t="shared" si="673"/>
        <v>16565.5</v>
      </c>
      <c r="L378" s="6">
        <f t="shared" si="673"/>
        <v>0</v>
      </c>
      <c r="M378" s="6">
        <f t="shared" si="673"/>
        <v>16565.5</v>
      </c>
      <c r="N378" s="6">
        <f>N379</f>
        <v>0</v>
      </c>
      <c r="O378" s="6">
        <f t="shared" si="673"/>
        <v>0</v>
      </c>
      <c r="P378" s="6"/>
      <c r="Q378" s="6">
        <f t="shared" si="673"/>
        <v>0</v>
      </c>
      <c r="R378" s="6">
        <f t="shared" si="673"/>
        <v>0</v>
      </c>
      <c r="S378" s="125"/>
    </row>
    <row r="379" spans="1:19" ht="31.5" hidden="1" outlineLevel="7" x14ac:dyDescent="0.2">
      <c r="A379" s="76" t="s">
        <v>710</v>
      </c>
      <c r="B379" s="77" t="s">
        <v>116</v>
      </c>
      <c r="C379" s="13" t="s">
        <v>117</v>
      </c>
      <c r="D379" s="7">
        <v>13746.7</v>
      </c>
      <c r="E379" s="20"/>
      <c r="F379" s="20">
        <f>SUM(D379:E379)</f>
        <v>13746.7</v>
      </c>
      <c r="G379" s="20"/>
      <c r="H379" s="20">
        <f>SUM(F379:G379)</f>
        <v>13746.7</v>
      </c>
      <c r="I379" s="7">
        <v>16565.5</v>
      </c>
      <c r="J379" s="20"/>
      <c r="K379" s="20">
        <f>SUM(I379:J379)</f>
        <v>16565.5</v>
      </c>
      <c r="L379" s="20"/>
      <c r="M379" s="20">
        <f>SUM(K379:L379)</f>
        <v>16565.5</v>
      </c>
      <c r="N379" s="7"/>
      <c r="O379" s="20"/>
      <c r="P379" s="20"/>
      <c r="Q379" s="20"/>
      <c r="R379" s="20">
        <f>SUM(P379:Q379)</f>
        <v>0</v>
      </c>
      <c r="S379" s="125"/>
    </row>
    <row r="380" spans="1:19" ht="35.25" customHeight="1" outlineLevel="4" collapsed="1" x14ac:dyDescent="0.2">
      <c r="A380" s="72" t="s">
        <v>188</v>
      </c>
      <c r="B380" s="72"/>
      <c r="C380" s="25" t="s">
        <v>189</v>
      </c>
      <c r="D380" s="19">
        <f>D381+D383</f>
        <v>155809</v>
      </c>
      <c r="E380" s="19">
        <f t="shared" ref="E380:F380" si="674">E381+E383</f>
        <v>0</v>
      </c>
      <c r="F380" s="19">
        <f t="shared" si="674"/>
        <v>155809</v>
      </c>
      <c r="G380" s="19">
        <f t="shared" ref="G380:H380" si="675">G381+G383</f>
        <v>20316.961660000001</v>
      </c>
      <c r="H380" s="19">
        <f t="shared" si="675"/>
        <v>176125.96166</v>
      </c>
      <c r="I380" s="19">
        <f>I381+I383</f>
        <v>73257.3</v>
      </c>
      <c r="J380" s="19">
        <f t="shared" ref="J380" si="676">J381+J383</f>
        <v>0</v>
      </c>
      <c r="K380" s="19">
        <f t="shared" ref="K380:M380" si="677">K381+K383</f>
        <v>73257.3</v>
      </c>
      <c r="L380" s="19">
        <f t="shared" si="677"/>
        <v>-1338.62897</v>
      </c>
      <c r="M380" s="19">
        <f t="shared" si="677"/>
        <v>71918.671029999998</v>
      </c>
      <c r="N380" s="19">
        <f>N381+N383</f>
        <v>0</v>
      </c>
      <c r="O380" s="19">
        <f t="shared" ref="O380" si="678">O381+O383</f>
        <v>0</v>
      </c>
      <c r="P380" s="19"/>
      <c r="Q380" s="19">
        <f t="shared" ref="Q380" si="679">Q381+Q383</f>
        <v>0</v>
      </c>
      <c r="R380" s="19"/>
      <c r="S380" s="125"/>
    </row>
    <row r="381" spans="1:19" ht="31.5" outlineLevel="5" x14ac:dyDescent="0.2">
      <c r="A381" s="72" t="s">
        <v>190</v>
      </c>
      <c r="B381" s="72"/>
      <c r="C381" s="25" t="s">
        <v>191</v>
      </c>
      <c r="D381" s="19">
        <f t="shared" ref="D381:Q381" si="680">D382</f>
        <v>145162.4</v>
      </c>
      <c r="E381" s="19">
        <f t="shared" si="680"/>
        <v>0</v>
      </c>
      <c r="F381" s="19">
        <f t="shared" si="680"/>
        <v>145162.4</v>
      </c>
      <c r="G381" s="19">
        <f t="shared" si="680"/>
        <v>16879.961660000001</v>
      </c>
      <c r="H381" s="19">
        <f t="shared" si="680"/>
        <v>162042.36166</v>
      </c>
      <c r="I381" s="19">
        <f t="shared" si="680"/>
        <v>49283.3</v>
      </c>
      <c r="J381" s="19">
        <f t="shared" si="680"/>
        <v>0</v>
      </c>
      <c r="K381" s="19">
        <f t="shared" si="680"/>
        <v>49283.3</v>
      </c>
      <c r="L381" s="19">
        <f t="shared" si="680"/>
        <v>0</v>
      </c>
      <c r="M381" s="19">
        <f t="shared" si="680"/>
        <v>49283.3</v>
      </c>
      <c r="N381" s="19">
        <f t="shared" si="680"/>
        <v>0</v>
      </c>
      <c r="O381" s="19">
        <f t="shared" si="680"/>
        <v>0</v>
      </c>
      <c r="P381" s="19"/>
      <c r="Q381" s="19">
        <f t="shared" si="680"/>
        <v>0</v>
      </c>
      <c r="R381" s="19"/>
      <c r="S381" s="125"/>
    </row>
    <row r="382" spans="1:19" ht="31.5" outlineLevel="7" x14ac:dyDescent="0.2">
      <c r="A382" s="73" t="s">
        <v>190</v>
      </c>
      <c r="B382" s="73" t="s">
        <v>116</v>
      </c>
      <c r="C382" s="26" t="s">
        <v>117</v>
      </c>
      <c r="D382" s="20">
        <v>145162.4</v>
      </c>
      <c r="E382" s="20"/>
      <c r="F382" s="20">
        <f>SUM(D382:E382)</f>
        <v>145162.4</v>
      </c>
      <c r="G382" s="7">
        <v>16879.961660000001</v>
      </c>
      <c r="H382" s="20">
        <f>SUM(F382:G382)</f>
        <v>162042.36166</v>
      </c>
      <c r="I382" s="20">
        <v>49283.3</v>
      </c>
      <c r="J382" s="20"/>
      <c r="K382" s="20">
        <f>SUM(I382:J382)</f>
        <v>49283.3</v>
      </c>
      <c r="L382" s="20"/>
      <c r="M382" s="20">
        <f>SUM(K382:L382)</f>
        <v>49283.3</v>
      </c>
      <c r="N382" s="20"/>
      <c r="O382" s="20"/>
      <c r="P382" s="20"/>
      <c r="Q382" s="20"/>
      <c r="R382" s="20"/>
      <c r="S382" s="125"/>
    </row>
    <row r="383" spans="1:19" ht="31.5" outlineLevel="5" x14ac:dyDescent="0.2">
      <c r="A383" s="72" t="s">
        <v>192</v>
      </c>
      <c r="B383" s="72"/>
      <c r="C383" s="25" t="s">
        <v>193</v>
      </c>
      <c r="D383" s="19">
        <f t="shared" ref="D383:Q383" si="681">D384</f>
        <v>10646.6</v>
      </c>
      <c r="E383" s="19">
        <f t="shared" si="681"/>
        <v>0</v>
      </c>
      <c r="F383" s="19">
        <f t="shared" si="681"/>
        <v>10646.6</v>
      </c>
      <c r="G383" s="6">
        <f t="shared" si="681"/>
        <v>3437</v>
      </c>
      <c r="H383" s="19">
        <f t="shared" si="681"/>
        <v>14083.6</v>
      </c>
      <c r="I383" s="19">
        <f t="shared" si="681"/>
        <v>23974</v>
      </c>
      <c r="J383" s="19">
        <f t="shared" si="681"/>
        <v>0</v>
      </c>
      <c r="K383" s="19">
        <f t="shared" si="681"/>
        <v>23974</v>
      </c>
      <c r="L383" s="19">
        <f t="shared" si="681"/>
        <v>-1338.62897</v>
      </c>
      <c r="M383" s="19">
        <f t="shared" si="681"/>
        <v>22635.371029999998</v>
      </c>
      <c r="N383" s="19">
        <f t="shared" si="681"/>
        <v>0</v>
      </c>
      <c r="O383" s="19">
        <f t="shared" si="681"/>
        <v>0</v>
      </c>
      <c r="P383" s="19"/>
      <c r="Q383" s="19">
        <f t="shared" si="681"/>
        <v>0</v>
      </c>
      <c r="R383" s="19"/>
      <c r="S383" s="125"/>
    </row>
    <row r="384" spans="1:19" ht="31.5" outlineLevel="7" x14ac:dyDescent="0.2">
      <c r="A384" s="73" t="s">
        <v>192</v>
      </c>
      <c r="B384" s="73" t="s">
        <v>116</v>
      </c>
      <c r="C384" s="26" t="s">
        <v>117</v>
      </c>
      <c r="D384" s="20">
        <v>10646.6</v>
      </c>
      <c r="E384" s="20"/>
      <c r="F384" s="20">
        <f>SUM(D384:E384)</f>
        <v>10646.6</v>
      </c>
      <c r="G384" s="7">
        <v>3437</v>
      </c>
      <c r="H384" s="20">
        <f>SUM(F384:G384)</f>
        <v>14083.6</v>
      </c>
      <c r="I384" s="20">
        <v>23974</v>
      </c>
      <c r="J384" s="20"/>
      <c r="K384" s="20">
        <f>SUM(I384:J384)</f>
        <v>23974</v>
      </c>
      <c r="L384" s="20">
        <v>-1338.62897</v>
      </c>
      <c r="M384" s="20">
        <f>SUM(K384:L384)</f>
        <v>22635.371029999998</v>
      </c>
      <c r="N384" s="20"/>
      <c r="O384" s="20"/>
      <c r="P384" s="20"/>
      <c r="Q384" s="20"/>
      <c r="R384" s="20"/>
      <c r="S384" s="125"/>
    </row>
    <row r="385" spans="1:19" ht="35.25" hidden="1" customHeight="1" outlineLevel="3" x14ac:dyDescent="0.2">
      <c r="A385" s="72" t="s">
        <v>279</v>
      </c>
      <c r="B385" s="72"/>
      <c r="C385" s="25" t="s">
        <v>280</v>
      </c>
      <c r="D385" s="19">
        <f t="shared" ref="D385:R387" si="682">D386</f>
        <v>2192.9</v>
      </c>
      <c r="E385" s="19">
        <f t="shared" si="682"/>
        <v>1200</v>
      </c>
      <c r="F385" s="19">
        <f t="shared" si="682"/>
        <v>3392.9</v>
      </c>
      <c r="G385" s="19">
        <f t="shared" si="682"/>
        <v>0</v>
      </c>
      <c r="H385" s="19">
        <f t="shared" si="682"/>
        <v>3392.9</v>
      </c>
      <c r="I385" s="19">
        <f t="shared" si="682"/>
        <v>730</v>
      </c>
      <c r="J385" s="19">
        <f t="shared" si="682"/>
        <v>0</v>
      </c>
      <c r="K385" s="19">
        <f t="shared" si="682"/>
        <v>730</v>
      </c>
      <c r="L385" s="19">
        <f t="shared" si="682"/>
        <v>0</v>
      </c>
      <c r="M385" s="19">
        <f t="shared" si="682"/>
        <v>730</v>
      </c>
      <c r="N385" s="19">
        <f t="shared" si="682"/>
        <v>730</v>
      </c>
      <c r="O385" s="19">
        <f t="shared" si="682"/>
        <v>0</v>
      </c>
      <c r="P385" s="19">
        <f t="shared" si="682"/>
        <v>730</v>
      </c>
      <c r="Q385" s="19">
        <f t="shared" si="682"/>
        <v>0</v>
      </c>
      <c r="R385" s="19">
        <f t="shared" si="682"/>
        <v>730</v>
      </c>
      <c r="S385" s="125"/>
    </row>
    <row r="386" spans="1:19" ht="33.75" hidden="1" customHeight="1" outlineLevel="4" x14ac:dyDescent="0.2">
      <c r="A386" s="72" t="s">
        <v>281</v>
      </c>
      <c r="B386" s="72"/>
      <c r="C386" s="25" t="s">
        <v>282</v>
      </c>
      <c r="D386" s="19">
        <f t="shared" si="682"/>
        <v>2192.9</v>
      </c>
      <c r="E386" s="19">
        <f t="shared" si="682"/>
        <v>1200</v>
      </c>
      <c r="F386" s="19">
        <f t="shared" si="682"/>
        <v>3392.9</v>
      </c>
      <c r="G386" s="19">
        <f t="shared" si="682"/>
        <v>0</v>
      </c>
      <c r="H386" s="19">
        <f t="shared" si="682"/>
        <v>3392.9</v>
      </c>
      <c r="I386" s="19">
        <f t="shared" si="682"/>
        <v>730</v>
      </c>
      <c r="J386" s="19">
        <f t="shared" si="682"/>
        <v>0</v>
      </c>
      <c r="K386" s="19">
        <f t="shared" si="682"/>
        <v>730</v>
      </c>
      <c r="L386" s="19">
        <f t="shared" si="682"/>
        <v>0</v>
      </c>
      <c r="M386" s="19">
        <f t="shared" si="682"/>
        <v>730</v>
      </c>
      <c r="N386" s="19">
        <f t="shared" si="682"/>
        <v>730</v>
      </c>
      <c r="O386" s="19">
        <f t="shared" si="682"/>
        <v>0</v>
      </c>
      <c r="P386" s="19">
        <f t="shared" si="682"/>
        <v>730</v>
      </c>
      <c r="Q386" s="19">
        <f t="shared" si="682"/>
        <v>0</v>
      </c>
      <c r="R386" s="19">
        <f t="shared" si="682"/>
        <v>730</v>
      </c>
      <c r="S386" s="125"/>
    </row>
    <row r="387" spans="1:19" ht="31.5" hidden="1" outlineLevel="5" x14ac:dyDescent="0.2">
      <c r="A387" s="72" t="s">
        <v>283</v>
      </c>
      <c r="B387" s="72"/>
      <c r="C387" s="25" t="s">
        <v>284</v>
      </c>
      <c r="D387" s="19">
        <f t="shared" si="682"/>
        <v>2192.9</v>
      </c>
      <c r="E387" s="19">
        <f t="shared" si="682"/>
        <v>1200</v>
      </c>
      <c r="F387" s="19">
        <f t="shared" si="682"/>
        <v>3392.9</v>
      </c>
      <c r="G387" s="19">
        <f t="shared" si="682"/>
        <v>0</v>
      </c>
      <c r="H387" s="19">
        <f t="shared" si="682"/>
        <v>3392.9</v>
      </c>
      <c r="I387" s="19">
        <f t="shared" si="682"/>
        <v>730</v>
      </c>
      <c r="J387" s="19">
        <f t="shared" si="682"/>
        <v>0</v>
      </c>
      <c r="K387" s="19">
        <f t="shared" si="682"/>
        <v>730</v>
      </c>
      <c r="L387" s="19">
        <f t="shared" si="682"/>
        <v>0</v>
      </c>
      <c r="M387" s="19">
        <f t="shared" si="682"/>
        <v>730</v>
      </c>
      <c r="N387" s="19">
        <f t="shared" si="682"/>
        <v>730</v>
      </c>
      <c r="O387" s="19">
        <f t="shared" si="682"/>
        <v>0</v>
      </c>
      <c r="P387" s="19">
        <f t="shared" si="682"/>
        <v>730</v>
      </c>
      <c r="Q387" s="19">
        <f t="shared" si="682"/>
        <v>0</v>
      </c>
      <c r="R387" s="19">
        <f t="shared" si="682"/>
        <v>730</v>
      </c>
      <c r="S387" s="125"/>
    </row>
    <row r="388" spans="1:19" ht="31.5" hidden="1" outlineLevel="7" x14ac:dyDescent="0.2">
      <c r="A388" s="73" t="s">
        <v>283</v>
      </c>
      <c r="B388" s="73" t="s">
        <v>7</v>
      </c>
      <c r="C388" s="26" t="s">
        <v>8</v>
      </c>
      <c r="D388" s="20">
        <v>2192.9</v>
      </c>
      <c r="E388" s="20">
        <v>1200</v>
      </c>
      <c r="F388" s="20">
        <f>SUM(D388:E388)</f>
        <v>3392.9</v>
      </c>
      <c r="G388" s="20"/>
      <c r="H388" s="20">
        <f>SUM(F388:G388)</f>
        <v>3392.9</v>
      </c>
      <c r="I388" s="20">
        <v>730</v>
      </c>
      <c r="J388" s="20"/>
      <c r="K388" s="20">
        <f>SUM(I388:J388)</f>
        <v>730</v>
      </c>
      <c r="L388" s="20"/>
      <c r="M388" s="20">
        <f>SUM(K388:L388)</f>
        <v>730</v>
      </c>
      <c r="N388" s="20">
        <v>730</v>
      </c>
      <c r="O388" s="20"/>
      <c r="P388" s="20">
        <f>SUM(N388:O388)</f>
        <v>730</v>
      </c>
      <c r="Q388" s="20"/>
      <c r="R388" s="20">
        <f>SUM(P388:Q388)</f>
        <v>730</v>
      </c>
      <c r="S388" s="125"/>
    </row>
    <row r="389" spans="1:19" ht="47.25" outlineLevel="7" x14ac:dyDescent="0.2">
      <c r="A389" s="72" t="s">
        <v>153</v>
      </c>
      <c r="B389" s="72"/>
      <c r="C389" s="25" t="s">
        <v>154</v>
      </c>
      <c r="D389" s="19">
        <f>D390+D399</f>
        <v>152944.20000000001</v>
      </c>
      <c r="E389" s="19">
        <f t="shared" ref="E389:F389" si="683">E390+E399</f>
        <v>12316.572</v>
      </c>
      <c r="F389" s="19">
        <f t="shared" si="683"/>
        <v>165260.772</v>
      </c>
      <c r="G389" s="19">
        <f t="shared" ref="G389:H389" si="684">G390+G399</f>
        <v>3980.7223300000001</v>
      </c>
      <c r="H389" s="19">
        <f t="shared" si="684"/>
        <v>169241.49433000002</v>
      </c>
      <c r="I389" s="19">
        <f>I390+I399</f>
        <v>153397</v>
      </c>
      <c r="J389" s="19">
        <f t="shared" ref="J389" si="685">J390+J399</f>
        <v>12316.572</v>
      </c>
      <c r="K389" s="19">
        <f t="shared" ref="K389:M389" si="686">K390+K399</f>
        <v>165713.57199999999</v>
      </c>
      <c r="L389" s="19">
        <f t="shared" si="686"/>
        <v>-432.9</v>
      </c>
      <c r="M389" s="19">
        <f t="shared" si="686"/>
        <v>165280.67199999999</v>
      </c>
      <c r="N389" s="19">
        <f>N390+N399</f>
        <v>153889.60000000001</v>
      </c>
      <c r="O389" s="19">
        <f t="shared" ref="O389" si="687">O390+O399</f>
        <v>0</v>
      </c>
      <c r="P389" s="19">
        <f t="shared" ref="P389:R389" si="688">P390+P399</f>
        <v>153889.60000000001</v>
      </c>
      <c r="Q389" s="19">
        <f t="shared" si="688"/>
        <v>11883.7</v>
      </c>
      <c r="R389" s="19">
        <f t="shared" si="688"/>
        <v>165773.29999999999</v>
      </c>
      <c r="S389" s="125"/>
    </row>
    <row r="390" spans="1:19" ht="31.5" outlineLevel="4" x14ac:dyDescent="0.2">
      <c r="A390" s="72" t="s">
        <v>223</v>
      </c>
      <c r="B390" s="72"/>
      <c r="C390" s="25" t="s">
        <v>39</v>
      </c>
      <c r="D390" s="19">
        <f>D391+D395</f>
        <v>147614.6</v>
      </c>
      <c r="E390" s="19">
        <f t="shared" ref="E390:F390" si="689">E391+E395</f>
        <v>0</v>
      </c>
      <c r="F390" s="19">
        <f t="shared" si="689"/>
        <v>147614.6</v>
      </c>
      <c r="G390" s="19">
        <f>G391+G395+G397</f>
        <v>3647.6858999999999</v>
      </c>
      <c r="H390" s="19">
        <f t="shared" ref="H390:R390" si="690">H391+H395+H397</f>
        <v>151262.28590000002</v>
      </c>
      <c r="I390" s="19">
        <f t="shared" si="690"/>
        <v>148067.4</v>
      </c>
      <c r="J390" s="19">
        <f t="shared" si="690"/>
        <v>0</v>
      </c>
      <c r="K390" s="19">
        <f t="shared" si="690"/>
        <v>148067.4</v>
      </c>
      <c r="L390" s="19">
        <f t="shared" si="690"/>
        <v>0</v>
      </c>
      <c r="M390" s="19">
        <f t="shared" si="690"/>
        <v>148067.4</v>
      </c>
      <c r="N390" s="19">
        <f t="shared" si="690"/>
        <v>148560</v>
      </c>
      <c r="O390" s="19">
        <f t="shared" si="690"/>
        <v>0</v>
      </c>
      <c r="P390" s="19">
        <f t="shared" si="690"/>
        <v>148560</v>
      </c>
      <c r="Q390" s="19">
        <f t="shared" si="690"/>
        <v>0</v>
      </c>
      <c r="R390" s="19">
        <f t="shared" si="690"/>
        <v>148560</v>
      </c>
      <c r="S390" s="125"/>
    </row>
    <row r="391" spans="1:19" ht="15.75" hidden="1" outlineLevel="5" x14ac:dyDescent="0.2">
      <c r="A391" s="72" t="s">
        <v>278</v>
      </c>
      <c r="B391" s="72"/>
      <c r="C391" s="25" t="s">
        <v>41</v>
      </c>
      <c r="D391" s="19">
        <f>D392+D393+D394</f>
        <v>12916.2</v>
      </c>
      <c r="E391" s="19">
        <f t="shared" ref="E391:F391" si="691">E392+E393+E394</f>
        <v>0</v>
      </c>
      <c r="F391" s="19">
        <f t="shared" si="691"/>
        <v>12916.2</v>
      </c>
      <c r="G391" s="19">
        <f t="shared" ref="G391:H391" si="692">G392+G393+G394</f>
        <v>0</v>
      </c>
      <c r="H391" s="19">
        <f t="shared" si="692"/>
        <v>12916.2</v>
      </c>
      <c r="I391" s="19">
        <f t="shared" ref="I391:N391" si="693">I392+I393+I394</f>
        <v>13404.800000000001</v>
      </c>
      <c r="J391" s="19">
        <f t="shared" ref="J391" si="694">J392+J393+J394</f>
        <v>0</v>
      </c>
      <c r="K391" s="19">
        <f t="shared" ref="K391:M391" si="695">K392+K393+K394</f>
        <v>13404.800000000001</v>
      </c>
      <c r="L391" s="19">
        <f t="shared" si="695"/>
        <v>0</v>
      </c>
      <c r="M391" s="19">
        <f t="shared" si="695"/>
        <v>13404.800000000001</v>
      </c>
      <c r="N391" s="19">
        <f t="shared" si="693"/>
        <v>13912.900000000001</v>
      </c>
      <c r="O391" s="19">
        <f t="shared" ref="O391" si="696">O392+O393+O394</f>
        <v>0</v>
      </c>
      <c r="P391" s="19">
        <f t="shared" ref="P391:R391" si="697">P392+P393+P394</f>
        <v>13912.900000000001</v>
      </c>
      <c r="Q391" s="19">
        <f t="shared" si="697"/>
        <v>0</v>
      </c>
      <c r="R391" s="19">
        <f t="shared" si="697"/>
        <v>13912.900000000001</v>
      </c>
      <c r="S391" s="125"/>
    </row>
    <row r="392" spans="1:19" ht="47.25" hidden="1" outlineLevel="7" x14ac:dyDescent="0.2">
      <c r="A392" s="73" t="s">
        <v>278</v>
      </c>
      <c r="B392" s="73" t="s">
        <v>4</v>
      </c>
      <c r="C392" s="26" t="s">
        <v>5</v>
      </c>
      <c r="D392" s="7">
        <v>12213.4</v>
      </c>
      <c r="E392" s="20"/>
      <c r="F392" s="20">
        <f t="shared" ref="F392:F394" si="698">SUM(D392:E392)</f>
        <v>12213.4</v>
      </c>
      <c r="G392" s="20"/>
      <c r="H392" s="20">
        <f>SUM(F392:G392)</f>
        <v>12213.4</v>
      </c>
      <c r="I392" s="7">
        <v>12702</v>
      </c>
      <c r="J392" s="20"/>
      <c r="K392" s="20">
        <f t="shared" ref="K392:K394" si="699">SUM(I392:J392)</f>
        <v>12702</v>
      </c>
      <c r="L392" s="20"/>
      <c r="M392" s="20">
        <f>SUM(K392:L392)</f>
        <v>12702</v>
      </c>
      <c r="N392" s="7">
        <v>13210.1</v>
      </c>
      <c r="O392" s="20"/>
      <c r="P392" s="20">
        <f t="shared" ref="P392:P394" si="700">SUM(N392:O392)</f>
        <v>13210.1</v>
      </c>
      <c r="Q392" s="20"/>
      <c r="R392" s="20">
        <f>SUM(P392:Q392)</f>
        <v>13210.1</v>
      </c>
      <c r="S392" s="125"/>
    </row>
    <row r="393" spans="1:19" ht="31.5" hidden="1" outlineLevel="7" x14ac:dyDescent="0.2">
      <c r="A393" s="73" t="s">
        <v>278</v>
      </c>
      <c r="B393" s="73" t="s">
        <v>7</v>
      </c>
      <c r="C393" s="26" t="s">
        <v>8</v>
      </c>
      <c r="D393" s="7">
        <v>700.6</v>
      </c>
      <c r="E393" s="20"/>
      <c r="F393" s="20">
        <f t="shared" si="698"/>
        <v>700.6</v>
      </c>
      <c r="G393" s="20"/>
      <c r="H393" s="20">
        <f>SUM(F393:G393)</f>
        <v>700.6</v>
      </c>
      <c r="I393" s="7">
        <v>700.6</v>
      </c>
      <c r="J393" s="20"/>
      <c r="K393" s="20">
        <f t="shared" si="699"/>
        <v>700.6</v>
      </c>
      <c r="L393" s="20"/>
      <c r="M393" s="20">
        <f>SUM(K393:L393)</f>
        <v>700.6</v>
      </c>
      <c r="N393" s="7">
        <v>700.6</v>
      </c>
      <c r="O393" s="20"/>
      <c r="P393" s="20">
        <f t="shared" si="700"/>
        <v>700.6</v>
      </c>
      <c r="Q393" s="20"/>
      <c r="R393" s="20">
        <f>SUM(P393:Q393)</f>
        <v>700.6</v>
      </c>
      <c r="S393" s="125"/>
    </row>
    <row r="394" spans="1:19" ht="15.75" hidden="1" outlineLevel="7" x14ac:dyDescent="0.2">
      <c r="A394" s="73" t="s">
        <v>278</v>
      </c>
      <c r="B394" s="73" t="s">
        <v>15</v>
      </c>
      <c r="C394" s="26" t="s">
        <v>16</v>
      </c>
      <c r="D394" s="7">
        <v>2.2000000000000002</v>
      </c>
      <c r="E394" s="20"/>
      <c r="F394" s="20">
        <f t="shared" si="698"/>
        <v>2.2000000000000002</v>
      </c>
      <c r="G394" s="20"/>
      <c r="H394" s="20">
        <f>SUM(F394:G394)</f>
        <v>2.2000000000000002</v>
      </c>
      <c r="I394" s="7">
        <v>2.2000000000000002</v>
      </c>
      <c r="J394" s="20"/>
      <c r="K394" s="20">
        <f t="shared" si="699"/>
        <v>2.2000000000000002</v>
      </c>
      <c r="L394" s="20"/>
      <c r="M394" s="20">
        <f>SUM(K394:L394)</f>
        <v>2.2000000000000002</v>
      </c>
      <c r="N394" s="7">
        <v>2.2000000000000002</v>
      </c>
      <c r="O394" s="20"/>
      <c r="P394" s="20">
        <f t="shared" si="700"/>
        <v>2.2000000000000002</v>
      </c>
      <c r="Q394" s="20"/>
      <c r="R394" s="20">
        <f>SUM(P394:Q394)</f>
        <v>2.2000000000000002</v>
      </c>
      <c r="S394" s="125"/>
    </row>
    <row r="395" spans="1:19" ht="31.5" outlineLevel="5" collapsed="1" x14ac:dyDescent="0.2">
      <c r="A395" s="72" t="s">
        <v>224</v>
      </c>
      <c r="B395" s="72"/>
      <c r="C395" s="25" t="s">
        <v>225</v>
      </c>
      <c r="D395" s="19">
        <f>D396</f>
        <v>134698.4</v>
      </c>
      <c r="E395" s="19">
        <f t="shared" ref="E395:M397" si="701">E396</f>
        <v>0</v>
      </c>
      <c r="F395" s="19">
        <f t="shared" si="701"/>
        <v>134698.4</v>
      </c>
      <c r="G395" s="19">
        <f t="shared" si="701"/>
        <v>2476.0859</v>
      </c>
      <c r="H395" s="19">
        <f t="shared" si="701"/>
        <v>137174.4859</v>
      </c>
      <c r="I395" s="19">
        <f>I396</f>
        <v>134662.6</v>
      </c>
      <c r="J395" s="19">
        <f t="shared" ref="J395" si="702">J396</f>
        <v>0</v>
      </c>
      <c r="K395" s="19">
        <f t="shared" ref="K395" si="703">K396</f>
        <v>134662.6</v>
      </c>
      <c r="L395" s="19">
        <f t="shared" si="701"/>
        <v>0</v>
      </c>
      <c r="M395" s="19">
        <f t="shared" si="701"/>
        <v>134662.6</v>
      </c>
      <c r="N395" s="19">
        <f>N396</f>
        <v>134647.1</v>
      </c>
      <c r="O395" s="19">
        <f t="shared" ref="O395" si="704">O396</f>
        <v>0</v>
      </c>
      <c r="P395" s="19">
        <f t="shared" ref="P395:R395" si="705">P396</f>
        <v>134647.1</v>
      </c>
      <c r="Q395" s="19">
        <f t="shared" si="705"/>
        <v>0</v>
      </c>
      <c r="R395" s="19">
        <f t="shared" si="705"/>
        <v>134647.1</v>
      </c>
      <c r="S395" s="125"/>
    </row>
    <row r="396" spans="1:19" ht="31.5" outlineLevel="7" x14ac:dyDescent="0.2">
      <c r="A396" s="73" t="s">
        <v>224</v>
      </c>
      <c r="B396" s="73" t="s">
        <v>70</v>
      </c>
      <c r="C396" s="26" t="s">
        <v>71</v>
      </c>
      <c r="D396" s="20">
        <f>1042+12279.5+121221.6+155.3</f>
        <v>134698.4</v>
      </c>
      <c r="E396" s="20"/>
      <c r="F396" s="20">
        <f>SUM(D396:E396)</f>
        <v>134698.4</v>
      </c>
      <c r="G396" s="20">
        <f>402.2647+54.643+1519.1782+500-69.5+69.5</f>
        <v>2476.0859</v>
      </c>
      <c r="H396" s="20">
        <f>SUM(F396:G396)</f>
        <v>137174.4859</v>
      </c>
      <c r="I396" s="20">
        <f>1042+12279.5+121221.6+119.5</f>
        <v>134662.6</v>
      </c>
      <c r="J396" s="20"/>
      <c r="K396" s="20">
        <f>SUM(I396:J396)</f>
        <v>134662.6</v>
      </c>
      <c r="L396" s="20"/>
      <c r="M396" s="20">
        <f>SUM(K396:L396)</f>
        <v>134662.6</v>
      </c>
      <c r="N396" s="20">
        <f>1042+12279.5+121221.6+104</f>
        <v>134647.1</v>
      </c>
      <c r="O396" s="20"/>
      <c r="P396" s="20">
        <f>SUM(N396:O396)</f>
        <v>134647.1</v>
      </c>
      <c r="Q396" s="20"/>
      <c r="R396" s="20">
        <f>SUM(P396:Q396)</f>
        <v>134647.1</v>
      </c>
      <c r="S396" s="125"/>
    </row>
    <row r="397" spans="1:19" ht="31.5" outlineLevel="7" x14ac:dyDescent="0.2">
      <c r="A397" s="72" t="s">
        <v>766</v>
      </c>
      <c r="B397" s="72"/>
      <c r="C397" s="25" t="s">
        <v>767</v>
      </c>
      <c r="D397" s="20"/>
      <c r="E397" s="20"/>
      <c r="F397" s="20"/>
      <c r="G397" s="19">
        <f t="shared" si="701"/>
        <v>1171.5999999999999</v>
      </c>
      <c r="H397" s="19">
        <f t="shared" si="701"/>
        <v>1171.5999999999999</v>
      </c>
      <c r="I397" s="20"/>
      <c r="J397" s="20"/>
      <c r="K397" s="20"/>
      <c r="L397" s="20"/>
      <c r="M397" s="20"/>
      <c r="N397" s="20"/>
      <c r="O397" s="20"/>
      <c r="P397" s="20"/>
      <c r="Q397" s="20"/>
      <c r="R397" s="20"/>
      <c r="S397" s="125"/>
    </row>
    <row r="398" spans="1:19" ht="31.5" outlineLevel="7" x14ac:dyDescent="0.2">
      <c r="A398" s="73" t="s">
        <v>766</v>
      </c>
      <c r="B398" s="73" t="s">
        <v>70</v>
      </c>
      <c r="C398" s="26" t="s">
        <v>71</v>
      </c>
      <c r="D398" s="20"/>
      <c r="E398" s="20"/>
      <c r="F398" s="20"/>
      <c r="G398" s="20">
        <v>1171.5999999999999</v>
      </c>
      <c r="H398" s="20">
        <f>SUM(F398:G398)</f>
        <v>1171.5999999999999</v>
      </c>
      <c r="I398" s="20"/>
      <c r="J398" s="20"/>
      <c r="K398" s="20"/>
      <c r="L398" s="20"/>
      <c r="M398" s="20"/>
      <c r="N398" s="20"/>
      <c r="O398" s="20"/>
      <c r="P398" s="20"/>
      <c r="Q398" s="20"/>
      <c r="R398" s="20"/>
      <c r="S398" s="125"/>
    </row>
    <row r="399" spans="1:19" ht="32.25" customHeight="1" outlineLevel="7" x14ac:dyDescent="0.2">
      <c r="A399" s="72" t="s">
        <v>155</v>
      </c>
      <c r="B399" s="72"/>
      <c r="C399" s="25" t="s">
        <v>92</v>
      </c>
      <c r="D399" s="19">
        <f>D400</f>
        <v>5329.6</v>
      </c>
      <c r="E399" s="19">
        <f t="shared" ref="E399" si="706">E400</f>
        <v>12316.572</v>
      </c>
      <c r="F399" s="19">
        <f>F400+F403</f>
        <v>17646.171999999999</v>
      </c>
      <c r="G399" s="19">
        <f t="shared" ref="G399:R399" si="707">G400+G403</f>
        <v>333.03643000000005</v>
      </c>
      <c r="H399" s="19">
        <f t="shared" si="707"/>
        <v>17979.208429999999</v>
      </c>
      <c r="I399" s="19">
        <f t="shared" si="707"/>
        <v>5329.6</v>
      </c>
      <c r="J399" s="19">
        <f t="shared" si="707"/>
        <v>12316.572</v>
      </c>
      <c r="K399" s="19">
        <f t="shared" si="707"/>
        <v>17646.171999999999</v>
      </c>
      <c r="L399" s="19">
        <f t="shared" si="707"/>
        <v>-432.9</v>
      </c>
      <c r="M399" s="19">
        <f t="shared" si="707"/>
        <v>17213.272000000001</v>
      </c>
      <c r="N399" s="19">
        <f t="shared" si="707"/>
        <v>5329.6</v>
      </c>
      <c r="O399" s="19">
        <f t="shared" si="707"/>
        <v>0</v>
      </c>
      <c r="P399" s="19">
        <f t="shared" si="707"/>
        <v>5329.6</v>
      </c>
      <c r="Q399" s="19">
        <f t="shared" si="707"/>
        <v>11883.7</v>
      </c>
      <c r="R399" s="19">
        <f t="shared" si="707"/>
        <v>17213.300000000003</v>
      </c>
      <c r="S399" s="125"/>
    </row>
    <row r="400" spans="1:19" ht="31.5" outlineLevel="5" x14ac:dyDescent="0.2">
      <c r="A400" s="72" t="s">
        <v>156</v>
      </c>
      <c r="B400" s="72"/>
      <c r="C400" s="25" t="s">
        <v>157</v>
      </c>
      <c r="D400" s="19">
        <f>D401+D402</f>
        <v>5329.6</v>
      </c>
      <c r="E400" s="19">
        <f>E401+E402+E403</f>
        <v>12316.572</v>
      </c>
      <c r="F400" s="19">
        <f>F401+F402</f>
        <v>5329.6</v>
      </c>
      <c r="G400" s="19">
        <f t="shared" ref="G400:R400" si="708">G401+G402</f>
        <v>702.23643000000004</v>
      </c>
      <c r="H400" s="19">
        <f t="shared" si="708"/>
        <v>6031.8364299999994</v>
      </c>
      <c r="I400" s="19">
        <f t="shared" si="708"/>
        <v>5329.6</v>
      </c>
      <c r="J400" s="19">
        <f t="shared" si="708"/>
        <v>0</v>
      </c>
      <c r="K400" s="19">
        <f t="shared" si="708"/>
        <v>5329.6</v>
      </c>
      <c r="L400" s="19">
        <f t="shared" si="708"/>
        <v>0</v>
      </c>
      <c r="M400" s="19">
        <f t="shared" si="708"/>
        <v>5329.6</v>
      </c>
      <c r="N400" s="19">
        <f t="shared" si="708"/>
        <v>5329.6</v>
      </c>
      <c r="O400" s="19">
        <f t="shared" si="708"/>
        <v>0</v>
      </c>
      <c r="P400" s="19">
        <f t="shared" si="708"/>
        <v>5329.6</v>
      </c>
      <c r="Q400" s="19">
        <f t="shared" si="708"/>
        <v>0</v>
      </c>
      <c r="R400" s="19">
        <f t="shared" si="708"/>
        <v>5329.6</v>
      </c>
      <c r="S400" s="125"/>
    </row>
    <row r="401" spans="1:19" ht="31.5" outlineLevel="7" x14ac:dyDescent="0.2">
      <c r="A401" s="73" t="s">
        <v>156</v>
      </c>
      <c r="B401" s="73" t="s">
        <v>7</v>
      </c>
      <c r="C401" s="26" t="s">
        <v>8</v>
      </c>
      <c r="D401" s="20">
        <v>4344</v>
      </c>
      <c r="E401" s="20"/>
      <c r="F401" s="20">
        <f t="shared" ref="F401:F402" si="709">SUM(D401:E401)</f>
        <v>4344</v>
      </c>
      <c r="G401" s="7">
        <v>2.2364299999999999</v>
      </c>
      <c r="H401" s="20">
        <f>SUM(F401:G401)</f>
        <v>4346.2364299999999</v>
      </c>
      <c r="I401" s="20">
        <v>4550.5</v>
      </c>
      <c r="J401" s="20"/>
      <c r="K401" s="20">
        <f t="shared" ref="K401:K402" si="710">SUM(I401:J401)</f>
        <v>4550.5</v>
      </c>
      <c r="L401" s="20"/>
      <c r="M401" s="20">
        <f>SUM(K401:L401)</f>
        <v>4550.5</v>
      </c>
      <c r="N401" s="20">
        <v>4550.5</v>
      </c>
      <c r="O401" s="20"/>
      <c r="P401" s="20">
        <f t="shared" ref="P401:P402" si="711">SUM(N401:O401)</f>
        <v>4550.5</v>
      </c>
      <c r="Q401" s="20"/>
      <c r="R401" s="20">
        <f>SUM(P401:Q401)</f>
        <v>4550.5</v>
      </c>
      <c r="S401" s="125"/>
    </row>
    <row r="402" spans="1:19" ht="15.75" outlineLevel="7" x14ac:dyDescent="0.2">
      <c r="A402" s="73" t="s">
        <v>156</v>
      </c>
      <c r="B402" s="73" t="s">
        <v>15</v>
      </c>
      <c r="C402" s="26" t="s">
        <v>16</v>
      </c>
      <c r="D402" s="20">
        <f>779.1+206.5</f>
        <v>985.6</v>
      </c>
      <c r="E402" s="20"/>
      <c r="F402" s="20">
        <f t="shared" si="709"/>
        <v>985.6</v>
      </c>
      <c r="G402" s="20">
        <v>700</v>
      </c>
      <c r="H402" s="20">
        <f>SUM(F402:G402)</f>
        <v>1685.6</v>
      </c>
      <c r="I402" s="20">
        <v>779.1</v>
      </c>
      <c r="J402" s="20"/>
      <c r="K402" s="20">
        <f t="shared" si="710"/>
        <v>779.1</v>
      </c>
      <c r="L402" s="20"/>
      <c r="M402" s="20">
        <f>SUM(K402:L402)</f>
        <v>779.1</v>
      </c>
      <c r="N402" s="20">
        <v>779.1</v>
      </c>
      <c r="O402" s="20"/>
      <c r="P402" s="20">
        <f t="shared" si="711"/>
        <v>779.1</v>
      </c>
      <c r="Q402" s="20"/>
      <c r="R402" s="20">
        <f>SUM(P402:Q402)</f>
        <v>779.1</v>
      </c>
      <c r="S402" s="125"/>
    </row>
    <row r="403" spans="1:19" ht="77.25" customHeight="1" outlineLevel="7" x14ac:dyDescent="0.2">
      <c r="A403" s="72" t="s">
        <v>673</v>
      </c>
      <c r="B403" s="72"/>
      <c r="C403" s="120" t="s">
        <v>674</v>
      </c>
      <c r="D403" s="6"/>
      <c r="E403" s="6">
        <f t="shared" ref="E403:M403" si="712">E404</f>
        <v>12316.572</v>
      </c>
      <c r="F403" s="6">
        <f t="shared" si="712"/>
        <v>12316.572</v>
      </c>
      <c r="G403" s="6">
        <f t="shared" si="712"/>
        <v>-369.2</v>
      </c>
      <c r="H403" s="6">
        <f t="shared" si="712"/>
        <v>11947.371999999999</v>
      </c>
      <c r="I403" s="6"/>
      <c r="J403" s="6">
        <f t="shared" ref="J403:K403" si="713">J404</f>
        <v>12316.572</v>
      </c>
      <c r="K403" s="6">
        <f t="shared" si="713"/>
        <v>12316.572</v>
      </c>
      <c r="L403" s="6">
        <f t="shared" si="712"/>
        <v>-432.9</v>
      </c>
      <c r="M403" s="6">
        <f t="shared" si="712"/>
        <v>11883.672</v>
      </c>
      <c r="N403" s="6"/>
      <c r="O403" s="6"/>
      <c r="P403" s="6"/>
      <c r="Q403" s="6">
        <f t="shared" ref="Q403:R403" si="714">Q404</f>
        <v>11883.7</v>
      </c>
      <c r="R403" s="6">
        <f t="shared" si="714"/>
        <v>11883.7</v>
      </c>
      <c r="S403" s="125"/>
    </row>
    <row r="404" spans="1:19" ht="15.75" outlineLevel="7" x14ac:dyDescent="0.2">
      <c r="A404" s="73" t="s">
        <v>673</v>
      </c>
      <c r="B404" s="73" t="s">
        <v>15</v>
      </c>
      <c r="C404" s="26" t="s">
        <v>16</v>
      </c>
      <c r="D404" s="6"/>
      <c r="E404" s="7">
        <v>12316.572</v>
      </c>
      <c r="F404" s="7">
        <f>SUM(D404:E404)</f>
        <v>12316.572</v>
      </c>
      <c r="G404" s="7">
        <v>-369.2</v>
      </c>
      <c r="H404" s="7">
        <f>SUM(F404:G404)</f>
        <v>11947.371999999999</v>
      </c>
      <c r="I404" s="6"/>
      <c r="J404" s="7">
        <v>12316.572</v>
      </c>
      <c r="K404" s="7">
        <f>SUM(I404:J404)</f>
        <v>12316.572</v>
      </c>
      <c r="L404" s="7">
        <v>-432.9</v>
      </c>
      <c r="M404" s="7">
        <f>SUM(K404:L404)</f>
        <v>11883.672</v>
      </c>
      <c r="N404" s="6"/>
      <c r="O404" s="6"/>
      <c r="P404" s="6"/>
      <c r="Q404" s="7">
        <v>11883.7</v>
      </c>
      <c r="R404" s="7">
        <f>SUM(P404:Q404)</f>
        <v>11883.7</v>
      </c>
      <c r="S404" s="125"/>
    </row>
    <row r="405" spans="1:19" ht="31.5" outlineLevel="2" x14ac:dyDescent="0.2">
      <c r="A405" s="72" t="s">
        <v>271</v>
      </c>
      <c r="B405" s="72"/>
      <c r="C405" s="25" t="s">
        <v>272</v>
      </c>
      <c r="D405" s="19">
        <f t="shared" ref="D405:P405" si="715">D406+D463</f>
        <v>140349.72036000001</v>
      </c>
      <c r="E405" s="19">
        <f t="shared" si="715"/>
        <v>37309.418429999998</v>
      </c>
      <c r="F405" s="19">
        <f t="shared" si="715"/>
        <v>177659.13879</v>
      </c>
      <c r="G405" s="19">
        <f t="shared" ref="G405:H405" si="716">G406+G463</f>
        <v>14558.322389999999</v>
      </c>
      <c r="H405" s="19">
        <f t="shared" si="716"/>
        <v>192217.45867999998</v>
      </c>
      <c r="I405" s="19">
        <f t="shared" si="715"/>
        <v>147683.35272000002</v>
      </c>
      <c r="J405" s="19">
        <f t="shared" si="715"/>
        <v>0</v>
      </c>
      <c r="K405" s="19">
        <f t="shared" si="715"/>
        <v>140587.95136000001</v>
      </c>
      <c r="L405" s="19">
        <f t="shared" si="715"/>
        <v>-220.5</v>
      </c>
      <c r="M405" s="19">
        <f t="shared" si="715"/>
        <v>140367.45136000001</v>
      </c>
      <c r="N405" s="19">
        <f t="shared" si="715"/>
        <v>132889.15000000002</v>
      </c>
      <c r="O405" s="19">
        <f t="shared" si="715"/>
        <v>0</v>
      </c>
      <c r="P405" s="19">
        <f t="shared" si="715"/>
        <v>132889.15000000002</v>
      </c>
      <c r="Q405" s="19">
        <f t="shared" ref="Q405:R405" si="717">Q406+Q463</f>
        <v>0</v>
      </c>
      <c r="R405" s="19">
        <f t="shared" si="717"/>
        <v>132889.15000000002</v>
      </c>
      <c r="S405" s="125"/>
    </row>
    <row r="406" spans="1:19" ht="31.5" outlineLevel="3" x14ac:dyDescent="0.2">
      <c r="A406" s="72" t="s">
        <v>273</v>
      </c>
      <c r="B406" s="72"/>
      <c r="C406" s="25" t="s">
        <v>274</v>
      </c>
      <c r="D406" s="19">
        <f t="shared" ref="D406:P406" si="718">D407+D433+D444</f>
        <v>18570.120360000001</v>
      </c>
      <c r="E406" s="19">
        <f t="shared" si="718"/>
        <v>37309.418429999998</v>
      </c>
      <c r="F406" s="19">
        <f t="shared" si="718"/>
        <v>55879.538789999999</v>
      </c>
      <c r="G406" s="19">
        <f t="shared" ref="G406:H406" si="719">G407+G433+G444</f>
        <v>15608.42239</v>
      </c>
      <c r="H406" s="19">
        <f t="shared" si="719"/>
        <v>71487.958679999996</v>
      </c>
      <c r="I406" s="19">
        <f t="shared" si="718"/>
        <v>25686.452720000001</v>
      </c>
      <c r="J406" s="19">
        <f t="shared" si="718"/>
        <v>0</v>
      </c>
      <c r="K406" s="19">
        <f t="shared" si="718"/>
        <v>18591.051359999998</v>
      </c>
      <c r="L406" s="19">
        <f t="shared" si="718"/>
        <v>-220.5</v>
      </c>
      <c r="M406" s="19">
        <f t="shared" si="718"/>
        <v>18370.551359999998</v>
      </c>
      <c r="N406" s="19">
        <f t="shared" si="718"/>
        <v>10666.15</v>
      </c>
      <c r="O406" s="19">
        <f t="shared" si="718"/>
        <v>0</v>
      </c>
      <c r="P406" s="19">
        <f t="shared" si="718"/>
        <v>10666.15</v>
      </c>
      <c r="Q406" s="19">
        <f t="shared" ref="Q406:R406" si="720">Q407+Q433+Q444</f>
        <v>0</v>
      </c>
      <c r="R406" s="19">
        <f t="shared" si="720"/>
        <v>10666.15</v>
      </c>
      <c r="S406" s="125"/>
    </row>
    <row r="407" spans="1:19" ht="31.5" outlineLevel="4" x14ac:dyDescent="0.2">
      <c r="A407" s="72" t="s">
        <v>275</v>
      </c>
      <c r="B407" s="72"/>
      <c r="C407" s="25" t="s">
        <v>276</v>
      </c>
      <c r="D407" s="19">
        <f>D410+D427+D423</f>
        <v>7092.1547</v>
      </c>
      <c r="E407" s="19">
        <f>E410+E427+E423+E415+E419+E413</f>
        <v>36942.751759999999</v>
      </c>
      <c r="F407" s="19">
        <f t="shared" ref="F407" si="721">F410+F427+F423+F415+F419+F413</f>
        <v>44034.906459999998</v>
      </c>
      <c r="G407" s="19">
        <f>G410+G427+G423+G415+G419+G413+G408+G425</f>
        <v>11807.067370000001</v>
      </c>
      <c r="H407" s="19">
        <f t="shared" ref="H407:R407" si="722">H410+H427+H423+H415+H419+H413+H408+H425</f>
        <v>55841.973829999995</v>
      </c>
      <c r="I407" s="19">
        <f t="shared" si="722"/>
        <v>6217.75</v>
      </c>
      <c r="J407" s="19">
        <f t="shared" si="722"/>
        <v>0</v>
      </c>
      <c r="K407" s="19">
        <f t="shared" si="722"/>
        <v>6217.75</v>
      </c>
      <c r="L407" s="19">
        <f t="shared" si="722"/>
        <v>280.5</v>
      </c>
      <c r="M407" s="19">
        <f t="shared" si="722"/>
        <v>6498.25</v>
      </c>
      <c r="N407" s="19">
        <f t="shared" si="722"/>
        <v>6196.25</v>
      </c>
      <c r="O407" s="19">
        <f t="shared" si="722"/>
        <v>0</v>
      </c>
      <c r="P407" s="19">
        <f t="shared" si="722"/>
        <v>6196.25</v>
      </c>
      <c r="Q407" s="19">
        <f t="shared" si="722"/>
        <v>280.5</v>
      </c>
      <c r="R407" s="19">
        <f t="shared" si="722"/>
        <v>6476.75</v>
      </c>
      <c r="S407" s="125"/>
    </row>
    <row r="408" spans="1:19" ht="31.5" outlineLevel="4" x14ac:dyDescent="0.2">
      <c r="A408" s="76" t="s">
        <v>768</v>
      </c>
      <c r="B408" s="76"/>
      <c r="C408" s="12" t="s">
        <v>769</v>
      </c>
      <c r="D408" s="19"/>
      <c r="E408" s="19"/>
      <c r="F408" s="19"/>
      <c r="G408" s="19">
        <f t="shared" ref="G408:H408" si="723">G409</f>
        <v>1687.5018</v>
      </c>
      <c r="H408" s="19">
        <f t="shared" si="723"/>
        <v>1687.5018</v>
      </c>
      <c r="I408" s="19"/>
      <c r="J408" s="19"/>
      <c r="K408" s="19"/>
      <c r="L408" s="19">
        <f t="shared" ref="L408:M408" si="724">L409</f>
        <v>280.5</v>
      </c>
      <c r="M408" s="19">
        <f t="shared" si="724"/>
        <v>280.5</v>
      </c>
      <c r="N408" s="19"/>
      <c r="O408" s="19"/>
      <c r="P408" s="19"/>
      <c r="Q408" s="19">
        <f t="shared" ref="Q408:R408" si="725">Q409</f>
        <v>280.5</v>
      </c>
      <c r="R408" s="19">
        <f t="shared" si="725"/>
        <v>280.5</v>
      </c>
      <c r="S408" s="125"/>
    </row>
    <row r="409" spans="1:19" ht="31.5" outlineLevel="4" x14ac:dyDescent="0.2">
      <c r="A409" s="77" t="s">
        <v>768</v>
      </c>
      <c r="B409" s="77" t="s">
        <v>70</v>
      </c>
      <c r="C409" s="13" t="s">
        <v>71</v>
      </c>
      <c r="D409" s="19"/>
      <c r="E409" s="19"/>
      <c r="F409" s="19"/>
      <c r="G409" s="20">
        <f>1928+677.19748+240.21+692.09432-1850</f>
        <v>1687.5018</v>
      </c>
      <c r="H409" s="20">
        <f>SUM(F409:G409)</f>
        <v>1687.5018</v>
      </c>
      <c r="I409" s="19"/>
      <c r="J409" s="19"/>
      <c r="K409" s="19"/>
      <c r="L409" s="20">
        <v>280.5</v>
      </c>
      <c r="M409" s="20">
        <f>SUM(K409:L409)</f>
        <v>280.5</v>
      </c>
      <c r="N409" s="19"/>
      <c r="O409" s="19"/>
      <c r="P409" s="19"/>
      <c r="Q409" s="20">
        <v>280.5</v>
      </c>
      <c r="R409" s="20">
        <f>SUM(P409:Q409)</f>
        <v>280.5</v>
      </c>
      <c r="S409" s="125"/>
    </row>
    <row r="410" spans="1:19" ht="31.5" hidden="1" outlineLevel="5" x14ac:dyDescent="0.2">
      <c r="A410" s="72" t="s">
        <v>403</v>
      </c>
      <c r="B410" s="72"/>
      <c r="C410" s="25" t="s">
        <v>404</v>
      </c>
      <c r="D410" s="19">
        <f>D411+D412</f>
        <v>215</v>
      </c>
      <c r="E410" s="19">
        <f t="shared" ref="E410:F410" si="726">E411+E412</f>
        <v>0</v>
      </c>
      <c r="F410" s="19">
        <f t="shared" si="726"/>
        <v>215</v>
      </c>
      <c r="G410" s="19">
        <f t="shared" ref="G410:H410" si="727">G411+G412</f>
        <v>0</v>
      </c>
      <c r="H410" s="19">
        <f t="shared" si="727"/>
        <v>215</v>
      </c>
      <c r="I410" s="19">
        <f t="shared" ref="I410:N410" si="728">I411+I412</f>
        <v>165.60000000000002</v>
      </c>
      <c r="J410" s="19">
        <f t="shared" ref="J410" si="729">J411+J412</f>
        <v>0</v>
      </c>
      <c r="K410" s="19">
        <f t="shared" ref="K410:M410" si="730">K411+K412</f>
        <v>165.60000000000002</v>
      </c>
      <c r="L410" s="19">
        <f t="shared" si="730"/>
        <v>0</v>
      </c>
      <c r="M410" s="19">
        <f t="shared" si="730"/>
        <v>165.60000000000002</v>
      </c>
      <c r="N410" s="19">
        <f t="shared" si="728"/>
        <v>144.10000000000002</v>
      </c>
      <c r="O410" s="19">
        <f t="shared" ref="O410" si="731">O411+O412</f>
        <v>0</v>
      </c>
      <c r="P410" s="19">
        <f t="shared" ref="P410:R410" si="732">P411+P412</f>
        <v>144.10000000000002</v>
      </c>
      <c r="Q410" s="19">
        <f t="shared" si="732"/>
        <v>0</v>
      </c>
      <c r="R410" s="19">
        <f t="shared" si="732"/>
        <v>144.10000000000002</v>
      </c>
      <c r="S410" s="125"/>
    </row>
    <row r="411" spans="1:19" ht="31.5" hidden="1" outlineLevel="7" x14ac:dyDescent="0.2">
      <c r="A411" s="73" t="s">
        <v>403</v>
      </c>
      <c r="B411" s="73" t="s">
        <v>7</v>
      </c>
      <c r="C411" s="26" t="s">
        <v>8</v>
      </c>
      <c r="D411" s="7">
        <v>120</v>
      </c>
      <c r="E411" s="20"/>
      <c r="F411" s="20">
        <f t="shared" ref="F411:F412" si="733">SUM(D411:E411)</f>
        <v>120</v>
      </c>
      <c r="G411" s="20"/>
      <c r="H411" s="20">
        <f>SUM(F411:G411)</f>
        <v>120</v>
      </c>
      <c r="I411" s="7">
        <v>92.4</v>
      </c>
      <c r="J411" s="20"/>
      <c r="K411" s="20">
        <f t="shared" ref="K411:K412" si="734">SUM(I411:J411)</f>
        <v>92.4</v>
      </c>
      <c r="L411" s="20"/>
      <c r="M411" s="20">
        <f>SUM(K411:L411)</f>
        <v>92.4</v>
      </c>
      <c r="N411" s="7">
        <v>80.400000000000006</v>
      </c>
      <c r="O411" s="20"/>
      <c r="P411" s="20">
        <f t="shared" ref="P411:P412" si="735">SUM(N411:O411)</f>
        <v>80.400000000000006</v>
      </c>
      <c r="Q411" s="20"/>
      <c r="R411" s="20">
        <f>SUM(P411:Q411)</f>
        <v>80.400000000000006</v>
      </c>
      <c r="S411" s="125"/>
    </row>
    <row r="412" spans="1:19" ht="31.5" hidden="1" outlineLevel="7" x14ac:dyDescent="0.2">
      <c r="A412" s="73" t="s">
        <v>403</v>
      </c>
      <c r="B412" s="73" t="s">
        <v>70</v>
      </c>
      <c r="C412" s="26" t="s">
        <v>71</v>
      </c>
      <c r="D412" s="7">
        <v>95</v>
      </c>
      <c r="E412" s="20"/>
      <c r="F412" s="20">
        <f t="shared" si="733"/>
        <v>95</v>
      </c>
      <c r="G412" s="20"/>
      <c r="H412" s="20">
        <f>SUM(F412:G412)</f>
        <v>95</v>
      </c>
      <c r="I412" s="7">
        <v>73.2</v>
      </c>
      <c r="J412" s="20"/>
      <c r="K412" s="20">
        <f t="shared" si="734"/>
        <v>73.2</v>
      </c>
      <c r="L412" s="20"/>
      <c r="M412" s="20">
        <f>SUM(K412:L412)</f>
        <v>73.2</v>
      </c>
      <c r="N412" s="7">
        <v>63.7</v>
      </c>
      <c r="O412" s="20"/>
      <c r="P412" s="20">
        <f t="shared" si="735"/>
        <v>63.7</v>
      </c>
      <c r="Q412" s="20"/>
      <c r="R412" s="20">
        <f>SUM(P412:Q412)</f>
        <v>63.7</v>
      </c>
      <c r="S412" s="125"/>
    </row>
    <row r="413" spans="1:19" ht="15.75" outlineLevel="7" x14ac:dyDescent="0.2">
      <c r="A413" s="76" t="s">
        <v>692</v>
      </c>
      <c r="B413" s="76"/>
      <c r="C413" s="12" t="s">
        <v>693</v>
      </c>
      <c r="D413" s="7"/>
      <c r="E413" s="19">
        <f t="shared" ref="E413:L413" si="736">E414</f>
        <v>6500</v>
      </c>
      <c r="F413" s="19">
        <f t="shared" si="736"/>
        <v>6500</v>
      </c>
      <c r="G413" s="19">
        <f t="shared" si="736"/>
        <v>1850</v>
      </c>
      <c r="H413" s="19">
        <f t="shared" si="736"/>
        <v>8350</v>
      </c>
      <c r="I413" s="7"/>
      <c r="J413" s="20"/>
      <c r="K413" s="20"/>
      <c r="L413" s="19">
        <f t="shared" si="736"/>
        <v>0</v>
      </c>
      <c r="M413" s="19"/>
      <c r="N413" s="7"/>
      <c r="O413" s="20"/>
      <c r="P413" s="20"/>
      <c r="Q413" s="19">
        <f t="shared" ref="Q413" si="737">Q414</f>
        <v>0</v>
      </c>
      <c r="R413" s="19"/>
      <c r="S413" s="125"/>
    </row>
    <row r="414" spans="1:19" ht="31.5" outlineLevel="7" x14ac:dyDescent="0.2">
      <c r="A414" s="77" t="s">
        <v>692</v>
      </c>
      <c r="B414" s="77" t="s">
        <v>70</v>
      </c>
      <c r="C414" s="13" t="s">
        <v>71</v>
      </c>
      <c r="D414" s="7"/>
      <c r="E414" s="20">
        <v>6500</v>
      </c>
      <c r="F414" s="20">
        <f>SUM(D414:E414)</f>
        <v>6500</v>
      </c>
      <c r="G414" s="20">
        <v>1850</v>
      </c>
      <c r="H414" s="20">
        <f>SUM(F414:G414)</f>
        <v>8350</v>
      </c>
      <c r="I414" s="7"/>
      <c r="J414" s="20"/>
      <c r="K414" s="20"/>
      <c r="L414" s="20"/>
      <c r="M414" s="20"/>
      <c r="N414" s="7"/>
      <c r="O414" s="20"/>
      <c r="P414" s="20"/>
      <c r="Q414" s="20"/>
      <c r="R414" s="20"/>
      <c r="S414" s="125"/>
    </row>
    <row r="415" spans="1:19" ht="47.25" hidden="1" outlineLevel="7" x14ac:dyDescent="0.2">
      <c r="A415" s="76" t="s">
        <v>679</v>
      </c>
      <c r="B415" s="76"/>
      <c r="C415" s="12" t="s">
        <v>732</v>
      </c>
      <c r="D415" s="6"/>
      <c r="E415" s="6">
        <f t="shared" ref="E415:M415" si="738">E416</f>
        <v>7509.9112500000001</v>
      </c>
      <c r="F415" s="6">
        <f t="shared" si="738"/>
        <v>7509.9112500000001</v>
      </c>
      <c r="G415" s="6">
        <f t="shared" si="738"/>
        <v>0</v>
      </c>
      <c r="H415" s="6">
        <f t="shared" si="738"/>
        <v>7509.9112500000001</v>
      </c>
      <c r="I415" s="7"/>
      <c r="J415" s="20"/>
      <c r="K415" s="20"/>
      <c r="L415" s="6">
        <f t="shared" si="738"/>
        <v>0</v>
      </c>
      <c r="M415" s="6">
        <f t="shared" si="738"/>
        <v>0</v>
      </c>
      <c r="N415" s="7"/>
      <c r="O415" s="20"/>
      <c r="P415" s="20"/>
      <c r="Q415" s="6">
        <f t="shared" ref="Q415:R415" si="739">Q416</f>
        <v>0</v>
      </c>
      <c r="R415" s="6">
        <f t="shared" si="739"/>
        <v>0</v>
      </c>
      <c r="S415" s="125"/>
    </row>
    <row r="416" spans="1:19" ht="31.5" hidden="1" outlineLevel="7" x14ac:dyDescent="0.2">
      <c r="A416" s="77" t="s">
        <v>679</v>
      </c>
      <c r="B416" s="77" t="s">
        <v>116</v>
      </c>
      <c r="C416" s="13" t="s">
        <v>117</v>
      </c>
      <c r="D416" s="6"/>
      <c r="E416" s="7">
        <f t="shared" ref="E416:F416" si="740">E418</f>
        <v>7509.9112500000001</v>
      </c>
      <c r="F416" s="7">
        <f t="shared" si="740"/>
        <v>7509.9112500000001</v>
      </c>
      <c r="G416" s="7">
        <f t="shared" ref="G416:H416" si="741">G418</f>
        <v>0</v>
      </c>
      <c r="H416" s="7">
        <f t="shared" si="741"/>
        <v>7509.9112500000001</v>
      </c>
      <c r="I416" s="7"/>
      <c r="J416" s="20"/>
      <c r="K416" s="20"/>
      <c r="L416" s="7">
        <f t="shared" ref="L416:M416" si="742">L418</f>
        <v>0</v>
      </c>
      <c r="M416" s="7">
        <f t="shared" si="742"/>
        <v>0</v>
      </c>
      <c r="N416" s="7"/>
      <c r="O416" s="20"/>
      <c r="P416" s="20"/>
      <c r="Q416" s="7">
        <f t="shared" ref="Q416:R416" si="743">Q418</f>
        <v>0</v>
      </c>
      <c r="R416" s="7">
        <f t="shared" si="743"/>
        <v>0</v>
      </c>
      <c r="S416" s="125"/>
    </row>
    <row r="417" spans="1:19" ht="15.75" hidden="1" outlineLevel="7" x14ac:dyDescent="0.2">
      <c r="A417" s="77"/>
      <c r="B417" s="77"/>
      <c r="C417" s="13" t="s">
        <v>462</v>
      </c>
      <c r="D417" s="6"/>
      <c r="E417" s="7"/>
      <c r="F417" s="7"/>
      <c r="G417" s="7"/>
      <c r="H417" s="7"/>
      <c r="I417" s="7"/>
      <c r="J417" s="20"/>
      <c r="K417" s="20"/>
      <c r="L417" s="7"/>
      <c r="M417" s="7"/>
      <c r="N417" s="7"/>
      <c r="O417" s="20"/>
      <c r="P417" s="20"/>
      <c r="Q417" s="7"/>
      <c r="R417" s="7"/>
      <c r="S417" s="125"/>
    </row>
    <row r="418" spans="1:19" ht="47.25" hidden="1" outlineLevel="7" x14ac:dyDescent="0.2">
      <c r="A418" s="77"/>
      <c r="B418" s="77"/>
      <c r="C418" s="13" t="s">
        <v>680</v>
      </c>
      <c r="D418" s="6"/>
      <c r="E418" s="8">
        <v>7509.9112500000001</v>
      </c>
      <c r="F418" s="8">
        <f>SUM(D418:E418)</f>
        <v>7509.9112500000001</v>
      </c>
      <c r="G418" s="8"/>
      <c r="H418" s="8">
        <f>SUM(F418:G418)</f>
        <v>7509.9112500000001</v>
      </c>
      <c r="I418" s="7"/>
      <c r="J418" s="20"/>
      <c r="K418" s="20"/>
      <c r="L418" s="8"/>
      <c r="M418" s="8">
        <f>SUM(K418:L418)</f>
        <v>0</v>
      </c>
      <c r="N418" s="7"/>
      <c r="O418" s="20"/>
      <c r="P418" s="20"/>
      <c r="Q418" s="8"/>
      <c r="R418" s="8">
        <f>SUM(P418:Q418)</f>
        <v>0</v>
      </c>
      <c r="S418" s="125"/>
    </row>
    <row r="419" spans="1:19" ht="47.25" hidden="1" outlineLevel="7" x14ac:dyDescent="0.2">
      <c r="A419" s="76" t="s">
        <v>679</v>
      </c>
      <c r="B419" s="76"/>
      <c r="C419" s="12" t="s">
        <v>733</v>
      </c>
      <c r="D419" s="6"/>
      <c r="E419" s="6">
        <f t="shared" ref="E419:M419" si="744">E420</f>
        <v>22529.733749999999</v>
      </c>
      <c r="F419" s="6">
        <f t="shared" si="744"/>
        <v>22529.733749999999</v>
      </c>
      <c r="G419" s="6">
        <f t="shared" si="744"/>
        <v>0</v>
      </c>
      <c r="H419" s="6">
        <f t="shared" si="744"/>
        <v>22529.733749999999</v>
      </c>
      <c r="I419" s="7"/>
      <c r="J419" s="20"/>
      <c r="K419" s="20"/>
      <c r="L419" s="6">
        <f t="shared" si="744"/>
        <v>0</v>
      </c>
      <c r="M419" s="6">
        <f t="shared" si="744"/>
        <v>0</v>
      </c>
      <c r="N419" s="7"/>
      <c r="O419" s="20"/>
      <c r="P419" s="20"/>
      <c r="Q419" s="6">
        <f t="shared" ref="Q419:R419" si="745">Q420</f>
        <v>0</v>
      </c>
      <c r="R419" s="6">
        <f t="shared" si="745"/>
        <v>0</v>
      </c>
      <c r="S419" s="125"/>
    </row>
    <row r="420" spans="1:19" ht="31.5" hidden="1" outlineLevel="7" x14ac:dyDescent="0.2">
      <c r="A420" s="77" t="s">
        <v>679</v>
      </c>
      <c r="B420" s="77" t="s">
        <v>116</v>
      </c>
      <c r="C420" s="13" t="s">
        <v>117</v>
      </c>
      <c r="D420" s="6"/>
      <c r="E420" s="7">
        <f t="shared" ref="E420:F420" si="746">E422</f>
        <v>22529.733749999999</v>
      </c>
      <c r="F420" s="7">
        <f t="shared" si="746"/>
        <v>22529.733749999999</v>
      </c>
      <c r="G420" s="7">
        <f t="shared" ref="G420:H420" si="747">G422</f>
        <v>0</v>
      </c>
      <c r="H420" s="7">
        <f t="shared" si="747"/>
        <v>22529.733749999999</v>
      </c>
      <c r="I420" s="7"/>
      <c r="J420" s="20"/>
      <c r="K420" s="20"/>
      <c r="L420" s="7">
        <f t="shared" ref="L420:M420" si="748">L422</f>
        <v>0</v>
      </c>
      <c r="M420" s="7">
        <f t="shared" si="748"/>
        <v>0</v>
      </c>
      <c r="N420" s="7"/>
      <c r="O420" s="20"/>
      <c r="P420" s="20"/>
      <c r="Q420" s="7">
        <f t="shared" ref="Q420:R420" si="749">Q422</f>
        <v>0</v>
      </c>
      <c r="R420" s="7">
        <f t="shared" si="749"/>
        <v>0</v>
      </c>
      <c r="S420" s="125"/>
    </row>
    <row r="421" spans="1:19" ht="15.75" hidden="1" outlineLevel="7" x14ac:dyDescent="0.2">
      <c r="A421" s="77"/>
      <c r="B421" s="77"/>
      <c r="C421" s="13" t="s">
        <v>462</v>
      </c>
      <c r="D421" s="6"/>
      <c r="E421" s="7"/>
      <c r="F421" s="7"/>
      <c r="G421" s="7"/>
      <c r="H421" s="7"/>
      <c r="I421" s="7"/>
      <c r="J421" s="20"/>
      <c r="K421" s="20"/>
      <c r="L421" s="7"/>
      <c r="M421" s="7"/>
      <c r="N421" s="7"/>
      <c r="O421" s="20"/>
      <c r="P421" s="20"/>
      <c r="Q421" s="7"/>
      <c r="R421" s="7"/>
      <c r="S421" s="125"/>
    </row>
    <row r="422" spans="1:19" ht="47.25" hidden="1" outlineLevel="7" x14ac:dyDescent="0.2">
      <c r="A422" s="77"/>
      <c r="B422" s="77"/>
      <c r="C422" s="13" t="s">
        <v>680</v>
      </c>
      <c r="D422" s="6"/>
      <c r="E422" s="8">
        <v>22529.733749999999</v>
      </c>
      <c r="F422" s="8">
        <f>SUM(D422:E422)</f>
        <v>22529.733749999999</v>
      </c>
      <c r="G422" s="8"/>
      <c r="H422" s="8">
        <f>SUM(F422:G422)</f>
        <v>22529.733749999999</v>
      </c>
      <c r="I422" s="7"/>
      <c r="J422" s="20"/>
      <c r="K422" s="20"/>
      <c r="L422" s="8"/>
      <c r="M422" s="8">
        <f>SUM(K422:L422)</f>
        <v>0</v>
      </c>
      <c r="N422" s="7"/>
      <c r="O422" s="20"/>
      <c r="P422" s="20"/>
      <c r="Q422" s="8"/>
      <c r="R422" s="8">
        <f>SUM(P422:Q422)</f>
        <v>0</v>
      </c>
      <c r="S422" s="125"/>
    </row>
    <row r="423" spans="1:19" ht="47.25" hidden="1" outlineLevel="7" x14ac:dyDescent="0.2">
      <c r="A423" s="72" t="s">
        <v>474</v>
      </c>
      <c r="B423" s="73"/>
      <c r="C423" s="25" t="s">
        <v>477</v>
      </c>
      <c r="D423" s="19">
        <f>D424</f>
        <v>2017.5</v>
      </c>
      <c r="E423" s="19">
        <f t="shared" ref="E423:M425" si="750">E424</f>
        <v>403.10676000000001</v>
      </c>
      <c r="F423" s="19">
        <f t="shared" si="750"/>
        <v>2420.6067600000001</v>
      </c>
      <c r="G423" s="19">
        <f t="shared" si="750"/>
        <v>0</v>
      </c>
      <c r="H423" s="19">
        <f t="shared" si="750"/>
        <v>2420.6067600000001</v>
      </c>
      <c r="I423" s="19">
        <f t="shared" ref="I423:N423" si="751">I424</f>
        <v>1192.5</v>
      </c>
      <c r="J423" s="19">
        <f t="shared" ref="J423" si="752">J424</f>
        <v>0</v>
      </c>
      <c r="K423" s="19">
        <f t="shared" ref="K423" si="753">K424</f>
        <v>1192.5</v>
      </c>
      <c r="L423" s="19">
        <f t="shared" si="750"/>
        <v>0</v>
      </c>
      <c r="M423" s="19">
        <f t="shared" si="750"/>
        <v>1192.5</v>
      </c>
      <c r="N423" s="19">
        <f t="shared" si="751"/>
        <v>1192.5</v>
      </c>
      <c r="O423" s="19">
        <f t="shared" ref="O423" si="754">O424</f>
        <v>0</v>
      </c>
      <c r="P423" s="19">
        <f t="shared" ref="P423:R423" si="755">P424</f>
        <v>1192.5</v>
      </c>
      <c r="Q423" s="19">
        <f t="shared" si="755"/>
        <v>0</v>
      </c>
      <c r="R423" s="19">
        <f t="shared" si="755"/>
        <v>1192.5</v>
      </c>
      <c r="S423" s="125"/>
    </row>
    <row r="424" spans="1:19" ht="31.5" hidden="1" outlineLevel="7" x14ac:dyDescent="0.2">
      <c r="A424" s="73" t="s">
        <v>474</v>
      </c>
      <c r="B424" s="73" t="s">
        <v>70</v>
      </c>
      <c r="C424" s="26" t="s">
        <v>71</v>
      </c>
      <c r="D424" s="20">
        <f>825+1192.5</f>
        <v>2017.5</v>
      </c>
      <c r="E424" s="20">
        <v>403.10676000000001</v>
      </c>
      <c r="F424" s="20">
        <f>SUM(D424:E424)</f>
        <v>2420.6067600000001</v>
      </c>
      <c r="G424" s="20"/>
      <c r="H424" s="20">
        <f>SUM(F424:G424)</f>
        <v>2420.6067600000001</v>
      </c>
      <c r="I424" s="20">
        <v>1192.5</v>
      </c>
      <c r="J424" s="20"/>
      <c r="K424" s="20">
        <f>SUM(I424:J424)</f>
        <v>1192.5</v>
      </c>
      <c r="L424" s="20"/>
      <c r="M424" s="20">
        <f>SUM(K424:L424)</f>
        <v>1192.5</v>
      </c>
      <c r="N424" s="20">
        <v>1192.5</v>
      </c>
      <c r="O424" s="20"/>
      <c r="P424" s="20">
        <f>SUM(N424:O424)</f>
        <v>1192.5</v>
      </c>
      <c r="Q424" s="20"/>
      <c r="R424" s="20">
        <f>SUM(P424:Q424)</f>
        <v>1192.5</v>
      </c>
      <c r="S424" s="125"/>
    </row>
    <row r="425" spans="1:19" ht="47.25" outlineLevel="7" x14ac:dyDescent="0.2">
      <c r="A425" s="76" t="s">
        <v>474</v>
      </c>
      <c r="B425" s="77"/>
      <c r="C425" s="12" t="s">
        <v>759</v>
      </c>
      <c r="D425" s="20"/>
      <c r="E425" s="20"/>
      <c r="F425" s="20"/>
      <c r="G425" s="19">
        <f t="shared" si="750"/>
        <v>7225.2202699999998</v>
      </c>
      <c r="H425" s="19">
        <f t="shared" si="750"/>
        <v>7225.2202699999998</v>
      </c>
      <c r="I425" s="20"/>
      <c r="J425" s="20"/>
      <c r="K425" s="20"/>
      <c r="L425" s="20"/>
      <c r="M425" s="20"/>
      <c r="N425" s="20"/>
      <c r="O425" s="20"/>
      <c r="P425" s="20"/>
      <c r="Q425" s="20"/>
      <c r="R425" s="20"/>
      <c r="S425" s="125"/>
    </row>
    <row r="426" spans="1:19" ht="31.5" outlineLevel="7" x14ac:dyDescent="0.2">
      <c r="A426" s="77" t="s">
        <v>474</v>
      </c>
      <c r="B426" s="79" t="s">
        <v>70</v>
      </c>
      <c r="C426" s="15" t="s">
        <v>445</v>
      </c>
      <c r="D426" s="20"/>
      <c r="E426" s="20"/>
      <c r="F426" s="20"/>
      <c r="G426" s="21">
        <f>4511.9394+2713.28087</f>
        <v>7225.2202699999998</v>
      </c>
      <c r="H426" s="21">
        <f>SUM(F426:G426)</f>
        <v>7225.2202699999998</v>
      </c>
      <c r="I426" s="20"/>
      <c r="J426" s="20"/>
      <c r="K426" s="20"/>
      <c r="L426" s="20"/>
      <c r="M426" s="20"/>
      <c r="N426" s="20"/>
      <c r="O426" s="20"/>
      <c r="P426" s="20"/>
      <c r="Q426" s="20"/>
      <c r="R426" s="20"/>
      <c r="S426" s="125"/>
    </row>
    <row r="427" spans="1:19" ht="47.25" outlineLevel="7" x14ac:dyDescent="0.2">
      <c r="A427" s="76" t="s">
        <v>277</v>
      </c>
      <c r="B427" s="76"/>
      <c r="C427" s="12" t="s">
        <v>443</v>
      </c>
      <c r="D427" s="6">
        <f>D428+D432</f>
        <v>4859.6547</v>
      </c>
      <c r="E427" s="6">
        <f t="shared" ref="E427:F427" si="756">E428+E432</f>
        <v>0</v>
      </c>
      <c r="F427" s="6">
        <f t="shared" si="756"/>
        <v>4859.6547</v>
      </c>
      <c r="G427" s="6">
        <f>G428+G432</f>
        <v>1044.3453</v>
      </c>
      <c r="H427" s="6">
        <f t="shared" ref="H427" si="757">H428+H432</f>
        <v>5904</v>
      </c>
      <c r="I427" s="6">
        <f t="shared" ref="I427:N427" si="758">I428+I432</f>
        <v>4859.6499999999996</v>
      </c>
      <c r="J427" s="6">
        <f t="shared" ref="J427" si="759">J428+J432</f>
        <v>0</v>
      </c>
      <c r="K427" s="6">
        <f t="shared" ref="K427:M427" si="760">K428+K432</f>
        <v>4859.6499999999996</v>
      </c>
      <c r="L427" s="6">
        <f t="shared" si="760"/>
        <v>0</v>
      </c>
      <c r="M427" s="6">
        <f t="shared" si="760"/>
        <v>4859.6499999999996</v>
      </c>
      <c r="N427" s="6">
        <f t="shared" si="758"/>
        <v>4859.6499999999996</v>
      </c>
      <c r="O427" s="6">
        <f t="shared" ref="O427" si="761">O428+O432</f>
        <v>0</v>
      </c>
      <c r="P427" s="6">
        <f t="shared" ref="P427:R427" si="762">P428+P432</f>
        <v>4859.6499999999996</v>
      </c>
      <c r="Q427" s="6">
        <f t="shared" si="762"/>
        <v>0</v>
      </c>
      <c r="R427" s="6">
        <f t="shared" si="762"/>
        <v>4859.6499999999996</v>
      </c>
      <c r="S427" s="125"/>
    </row>
    <row r="428" spans="1:19" ht="31.5" outlineLevel="7" x14ac:dyDescent="0.2">
      <c r="A428" s="77" t="s">
        <v>277</v>
      </c>
      <c r="B428" s="77" t="s">
        <v>116</v>
      </c>
      <c r="C428" s="13" t="s">
        <v>117</v>
      </c>
      <c r="D428" s="8">
        <f>D430+D431</f>
        <v>4859.6547</v>
      </c>
      <c r="E428" s="8">
        <f t="shared" ref="E428:O428" si="763">E430+E431</f>
        <v>0</v>
      </c>
      <c r="F428" s="8">
        <f t="shared" si="763"/>
        <v>4859.6547</v>
      </c>
      <c r="G428" s="8">
        <f t="shared" ref="G428:H428" si="764">G430+G431</f>
        <v>1044.3453</v>
      </c>
      <c r="H428" s="8">
        <f t="shared" si="764"/>
        <v>5904</v>
      </c>
      <c r="I428" s="8">
        <f t="shared" si="763"/>
        <v>4666.0556999999999</v>
      </c>
      <c r="J428" s="8">
        <f t="shared" si="763"/>
        <v>0</v>
      </c>
      <c r="K428" s="8">
        <f t="shared" si="763"/>
        <v>4666.0556999999999</v>
      </c>
      <c r="L428" s="8">
        <f t="shared" si="763"/>
        <v>0</v>
      </c>
      <c r="M428" s="8">
        <f t="shared" ref="M428" si="765">M430+M431</f>
        <v>4666.0556999999999</v>
      </c>
      <c r="N428" s="8">
        <f t="shared" si="763"/>
        <v>0</v>
      </c>
      <c r="O428" s="8">
        <f t="shared" si="763"/>
        <v>0</v>
      </c>
      <c r="P428" s="8"/>
      <c r="Q428" s="8">
        <f t="shared" ref="Q428" si="766">Q430+Q431</f>
        <v>0</v>
      </c>
      <c r="R428" s="8"/>
      <c r="S428" s="125"/>
    </row>
    <row r="429" spans="1:19" ht="15.75" outlineLevel="7" x14ac:dyDescent="0.2">
      <c r="A429" s="77"/>
      <c r="B429" s="77"/>
      <c r="C429" s="13" t="s">
        <v>462</v>
      </c>
      <c r="D429" s="7"/>
      <c r="E429" s="7"/>
      <c r="F429" s="20"/>
      <c r="G429" s="7"/>
      <c r="H429" s="20"/>
      <c r="I429" s="7"/>
      <c r="J429" s="7"/>
      <c r="K429" s="20"/>
      <c r="L429" s="7"/>
      <c r="M429" s="20"/>
      <c r="N429" s="7"/>
      <c r="O429" s="7"/>
      <c r="P429" s="20"/>
      <c r="Q429" s="7"/>
      <c r="R429" s="20"/>
      <c r="S429" s="125"/>
    </row>
    <row r="430" spans="1:19" ht="31.5" outlineLevel="7" x14ac:dyDescent="0.2">
      <c r="A430" s="77"/>
      <c r="B430" s="77"/>
      <c r="C430" s="13" t="s">
        <v>656</v>
      </c>
      <c r="D430" s="8">
        <v>4859.6547</v>
      </c>
      <c r="E430" s="8"/>
      <c r="F430" s="21">
        <f t="shared" ref="F430" si="767">SUM(D430:E430)</f>
        <v>4859.6547</v>
      </c>
      <c r="G430" s="8">
        <v>1044.3453</v>
      </c>
      <c r="H430" s="21">
        <f>SUM(F430:G430)</f>
        <v>5904</v>
      </c>
      <c r="I430" s="7"/>
      <c r="J430" s="8"/>
      <c r="K430" s="20"/>
      <c r="L430" s="8"/>
      <c r="M430" s="20"/>
      <c r="N430" s="7"/>
      <c r="O430" s="8"/>
      <c r="P430" s="20"/>
      <c r="Q430" s="8"/>
      <c r="R430" s="20"/>
      <c r="S430" s="125"/>
    </row>
    <row r="431" spans="1:19" ht="31.5" hidden="1" outlineLevel="7" x14ac:dyDescent="0.2">
      <c r="A431" s="77"/>
      <c r="B431" s="77"/>
      <c r="C431" s="13" t="s">
        <v>657</v>
      </c>
      <c r="D431" s="7"/>
      <c r="E431" s="7"/>
      <c r="F431" s="7"/>
      <c r="G431" s="7"/>
      <c r="H431" s="7"/>
      <c r="I431" s="8">
        <f>4859.65-193.5943</f>
        <v>4666.0556999999999</v>
      </c>
      <c r="J431" s="7"/>
      <c r="K431" s="21">
        <f t="shared" ref="K431:M431" si="768">SUM(I431:J431)</f>
        <v>4666.0556999999999</v>
      </c>
      <c r="L431" s="7"/>
      <c r="M431" s="21">
        <f t="shared" si="768"/>
        <v>4666.0556999999999</v>
      </c>
      <c r="N431" s="8"/>
      <c r="O431" s="8"/>
      <c r="P431" s="21"/>
      <c r="Q431" s="7"/>
      <c r="R431" s="21">
        <f>SUM(P431:Q431)</f>
        <v>0</v>
      </c>
      <c r="S431" s="125"/>
    </row>
    <row r="432" spans="1:19" ht="31.5" hidden="1" outlineLevel="7" x14ac:dyDescent="0.2">
      <c r="A432" s="77" t="s">
        <v>277</v>
      </c>
      <c r="B432" s="77" t="s">
        <v>70</v>
      </c>
      <c r="C432" s="13" t="s">
        <v>71</v>
      </c>
      <c r="D432" s="6"/>
      <c r="E432" s="20"/>
      <c r="F432" s="20"/>
      <c r="G432" s="8"/>
      <c r="H432" s="21">
        <f>SUM(F432:G432)</f>
        <v>0</v>
      </c>
      <c r="I432" s="8">
        <v>193.5943</v>
      </c>
      <c r="J432" s="20"/>
      <c r="K432" s="21">
        <f>SUM(I432:J432)</f>
        <v>193.5943</v>
      </c>
      <c r="L432" s="20"/>
      <c r="M432" s="21">
        <f>SUM(K432:L432)</f>
        <v>193.5943</v>
      </c>
      <c r="N432" s="8">
        <v>4859.6499999999996</v>
      </c>
      <c r="O432" s="21"/>
      <c r="P432" s="21">
        <f>SUM(N432:O432)</f>
        <v>4859.6499999999996</v>
      </c>
      <c r="Q432" s="20"/>
      <c r="R432" s="21">
        <f>SUM(P432:Q432)</f>
        <v>4859.6499999999996</v>
      </c>
      <c r="S432" s="125"/>
    </row>
    <row r="433" spans="1:19" ht="31.5" outlineLevel="4" collapsed="1" x14ac:dyDescent="0.2">
      <c r="A433" s="72" t="s">
        <v>399</v>
      </c>
      <c r="B433" s="72"/>
      <c r="C433" s="25" t="s">
        <v>400</v>
      </c>
      <c r="D433" s="19">
        <f>D434+D438</f>
        <v>5868.7</v>
      </c>
      <c r="E433" s="19">
        <f>E434+E438+E440</f>
        <v>366.66667000000001</v>
      </c>
      <c r="F433" s="19">
        <f t="shared" ref="F433" si="769">F434+F438+F440</f>
        <v>6235.3666699999994</v>
      </c>
      <c r="G433" s="19">
        <f>G434+G438+G440+G442</f>
        <v>1147.56</v>
      </c>
      <c r="H433" s="19">
        <f t="shared" ref="H433:R433" si="770">H434+H438+H440+H442</f>
        <v>7382.9266699999989</v>
      </c>
      <c r="I433" s="19">
        <f t="shared" si="770"/>
        <v>4997.3999999999996</v>
      </c>
      <c r="J433" s="19">
        <f t="shared" si="770"/>
        <v>0</v>
      </c>
      <c r="K433" s="19">
        <f t="shared" si="770"/>
        <v>4997.3999999999996</v>
      </c>
      <c r="L433" s="19">
        <f t="shared" si="770"/>
        <v>0</v>
      </c>
      <c r="M433" s="19">
        <f t="shared" si="770"/>
        <v>4997.3999999999996</v>
      </c>
      <c r="N433" s="19">
        <f t="shared" si="770"/>
        <v>4189.3999999999996</v>
      </c>
      <c r="O433" s="19">
        <f t="shared" si="770"/>
        <v>0</v>
      </c>
      <c r="P433" s="19">
        <f t="shared" si="770"/>
        <v>4189.3999999999996</v>
      </c>
      <c r="Q433" s="19">
        <f t="shared" si="770"/>
        <v>0</v>
      </c>
      <c r="R433" s="19">
        <f t="shared" si="770"/>
        <v>4189.3999999999996</v>
      </c>
      <c r="S433" s="125"/>
    </row>
    <row r="434" spans="1:19" ht="15.75" outlineLevel="5" x14ac:dyDescent="0.2">
      <c r="A434" s="72" t="s">
        <v>405</v>
      </c>
      <c r="B434" s="72"/>
      <c r="C434" s="25" t="s">
        <v>406</v>
      </c>
      <c r="D434" s="19">
        <f>D435+D436+D437</f>
        <v>5088.7</v>
      </c>
      <c r="E434" s="19">
        <f t="shared" ref="E434:F434" si="771">E435+E436+E437</f>
        <v>0</v>
      </c>
      <c r="F434" s="19">
        <f t="shared" si="771"/>
        <v>5088.7</v>
      </c>
      <c r="G434" s="19">
        <f t="shared" ref="G434:H434" si="772">G435+G436+G437</f>
        <v>47.579999999999984</v>
      </c>
      <c r="H434" s="19">
        <f t="shared" si="772"/>
        <v>5136.28</v>
      </c>
      <c r="I434" s="19">
        <f t="shared" ref="I434:N434" si="773">I435+I436+I437</f>
        <v>4217.3999999999996</v>
      </c>
      <c r="J434" s="19">
        <f t="shared" ref="J434" si="774">J435+J436+J437</f>
        <v>0</v>
      </c>
      <c r="K434" s="19">
        <f t="shared" ref="K434:M434" si="775">K435+K436+K437</f>
        <v>4217.3999999999996</v>
      </c>
      <c r="L434" s="19">
        <f t="shared" si="775"/>
        <v>0</v>
      </c>
      <c r="M434" s="19">
        <f t="shared" si="775"/>
        <v>4217.3999999999996</v>
      </c>
      <c r="N434" s="19">
        <f t="shared" si="773"/>
        <v>3409.3999999999996</v>
      </c>
      <c r="O434" s="19">
        <f t="shared" ref="O434" si="776">O435+O436+O437</f>
        <v>0</v>
      </c>
      <c r="P434" s="19">
        <f t="shared" ref="P434:R434" si="777">P435+P436+P437</f>
        <v>3409.3999999999996</v>
      </c>
      <c r="Q434" s="19">
        <f t="shared" si="777"/>
        <v>0</v>
      </c>
      <c r="R434" s="19">
        <f t="shared" si="777"/>
        <v>3409.3999999999996</v>
      </c>
      <c r="S434" s="125"/>
    </row>
    <row r="435" spans="1:19" ht="31.5" outlineLevel="7" x14ac:dyDescent="0.2">
      <c r="A435" s="73" t="s">
        <v>405</v>
      </c>
      <c r="B435" s="73" t="s">
        <v>7</v>
      </c>
      <c r="C435" s="26" t="s">
        <v>8</v>
      </c>
      <c r="D435" s="20">
        <v>195.8</v>
      </c>
      <c r="E435" s="20"/>
      <c r="F435" s="20">
        <f t="shared" ref="F435:F437" si="778">SUM(D435:E435)</f>
        <v>195.8</v>
      </c>
      <c r="G435" s="7">
        <f>-86.5954+5.58+42</f>
        <v>-39.0154</v>
      </c>
      <c r="H435" s="20">
        <f>SUM(F435:G435)</f>
        <v>156.78460000000001</v>
      </c>
      <c r="I435" s="20">
        <v>150.80000000000001</v>
      </c>
      <c r="J435" s="20"/>
      <c r="K435" s="20">
        <f t="shared" ref="K435:K437" si="779">SUM(I435:J435)</f>
        <v>150.80000000000001</v>
      </c>
      <c r="L435" s="20"/>
      <c r="M435" s="20">
        <f>SUM(K435:L435)</f>
        <v>150.80000000000001</v>
      </c>
      <c r="N435" s="20">
        <v>131.19999999999999</v>
      </c>
      <c r="O435" s="20"/>
      <c r="P435" s="20">
        <f t="shared" ref="P435:P437" si="780">SUM(N435:O435)</f>
        <v>131.19999999999999</v>
      </c>
      <c r="Q435" s="20"/>
      <c r="R435" s="20">
        <f>SUM(P435:Q435)</f>
        <v>131.19999999999999</v>
      </c>
      <c r="S435" s="125"/>
    </row>
    <row r="436" spans="1:19" ht="15.75" outlineLevel="7" x14ac:dyDescent="0.2">
      <c r="A436" s="73" t="s">
        <v>405</v>
      </c>
      <c r="B436" s="73" t="s">
        <v>21</v>
      </c>
      <c r="C436" s="26" t="s">
        <v>22</v>
      </c>
      <c r="D436" s="20">
        <v>851.7</v>
      </c>
      <c r="E436" s="20"/>
      <c r="F436" s="20">
        <f t="shared" si="778"/>
        <v>851.7</v>
      </c>
      <c r="G436" s="7">
        <v>300.4554</v>
      </c>
      <c r="H436" s="20">
        <f>SUM(F436:G436)</f>
        <v>1152.1554000000001</v>
      </c>
      <c r="I436" s="20">
        <v>655.8</v>
      </c>
      <c r="J436" s="20"/>
      <c r="K436" s="20">
        <f t="shared" si="779"/>
        <v>655.8</v>
      </c>
      <c r="L436" s="20"/>
      <c r="M436" s="20">
        <f>SUM(K436:L436)</f>
        <v>655.8</v>
      </c>
      <c r="N436" s="20">
        <v>570.6</v>
      </c>
      <c r="O436" s="20"/>
      <c r="P436" s="20">
        <f t="shared" si="780"/>
        <v>570.6</v>
      </c>
      <c r="Q436" s="20"/>
      <c r="R436" s="20">
        <f>SUM(P436:Q436)</f>
        <v>570.6</v>
      </c>
      <c r="S436" s="125"/>
    </row>
    <row r="437" spans="1:19" ht="31.5" outlineLevel="7" x14ac:dyDescent="0.2">
      <c r="A437" s="73" t="s">
        <v>405</v>
      </c>
      <c r="B437" s="73" t="s">
        <v>70</v>
      </c>
      <c r="C437" s="26" t="s">
        <v>71</v>
      </c>
      <c r="D437" s="20">
        <v>4041.2</v>
      </c>
      <c r="E437" s="20"/>
      <c r="F437" s="20">
        <f t="shared" si="778"/>
        <v>4041.2</v>
      </c>
      <c r="G437" s="7">
        <v>-213.86</v>
      </c>
      <c r="H437" s="20">
        <f>SUM(F437:G437)</f>
        <v>3827.3399999999997</v>
      </c>
      <c r="I437" s="20">
        <v>3410.8</v>
      </c>
      <c r="J437" s="20"/>
      <c r="K437" s="20">
        <f t="shared" si="779"/>
        <v>3410.8</v>
      </c>
      <c r="L437" s="20"/>
      <c r="M437" s="20">
        <f>SUM(K437:L437)</f>
        <v>3410.8</v>
      </c>
      <c r="N437" s="20">
        <v>2707.6</v>
      </c>
      <c r="O437" s="20"/>
      <c r="P437" s="20">
        <f t="shared" si="780"/>
        <v>2707.6</v>
      </c>
      <c r="Q437" s="20"/>
      <c r="R437" s="20">
        <f>SUM(P437:Q437)</f>
        <v>2707.6</v>
      </c>
      <c r="S437" s="125"/>
    </row>
    <row r="438" spans="1:19" ht="31.5" hidden="1" outlineLevel="5" x14ac:dyDescent="0.2">
      <c r="A438" s="72" t="s">
        <v>401</v>
      </c>
      <c r="B438" s="72"/>
      <c r="C438" s="25" t="s">
        <v>402</v>
      </c>
      <c r="D438" s="19">
        <f>D439</f>
        <v>780</v>
      </c>
      <c r="E438" s="19">
        <f t="shared" ref="E438:M438" si="781">E439</f>
        <v>0</v>
      </c>
      <c r="F438" s="19">
        <f t="shared" si="781"/>
        <v>780</v>
      </c>
      <c r="G438" s="19">
        <f t="shared" si="781"/>
        <v>0</v>
      </c>
      <c r="H438" s="19">
        <f t="shared" si="781"/>
        <v>780</v>
      </c>
      <c r="I438" s="19">
        <f>I439</f>
        <v>780</v>
      </c>
      <c r="J438" s="19">
        <f t="shared" ref="J438" si="782">J439</f>
        <v>0</v>
      </c>
      <c r="K438" s="19">
        <f t="shared" ref="K438" si="783">K439</f>
        <v>780</v>
      </c>
      <c r="L438" s="19">
        <f t="shared" si="781"/>
        <v>0</v>
      </c>
      <c r="M438" s="19">
        <f t="shared" si="781"/>
        <v>780</v>
      </c>
      <c r="N438" s="19">
        <f>N439</f>
        <v>780</v>
      </c>
      <c r="O438" s="19">
        <f t="shared" ref="O438" si="784">O439</f>
        <v>0</v>
      </c>
      <c r="P438" s="19">
        <f t="shared" ref="P438:R438" si="785">P439</f>
        <v>780</v>
      </c>
      <c r="Q438" s="19">
        <f t="shared" si="785"/>
        <v>0</v>
      </c>
      <c r="R438" s="19">
        <f t="shared" si="785"/>
        <v>780</v>
      </c>
      <c r="S438" s="125"/>
    </row>
    <row r="439" spans="1:19" ht="15.75" hidden="1" outlineLevel="7" x14ac:dyDescent="0.2">
      <c r="A439" s="73" t="s">
        <v>401</v>
      </c>
      <c r="B439" s="73" t="s">
        <v>21</v>
      </c>
      <c r="C439" s="26" t="s">
        <v>22</v>
      </c>
      <c r="D439" s="20">
        <v>780</v>
      </c>
      <c r="E439" s="20"/>
      <c r="F439" s="20">
        <f>SUM(D439:E439)</f>
        <v>780</v>
      </c>
      <c r="G439" s="20"/>
      <c r="H439" s="20">
        <f>SUM(F439:G439)</f>
        <v>780</v>
      </c>
      <c r="I439" s="20">
        <v>780</v>
      </c>
      <c r="J439" s="20"/>
      <c r="K439" s="20">
        <f>SUM(I439:J439)</f>
        <v>780</v>
      </c>
      <c r="L439" s="20"/>
      <c r="M439" s="20">
        <f>SUM(K439:L439)</f>
        <v>780</v>
      </c>
      <c r="N439" s="20">
        <v>780</v>
      </c>
      <c r="O439" s="20"/>
      <c r="P439" s="20">
        <f>SUM(N439:O439)</f>
        <v>780</v>
      </c>
      <c r="Q439" s="20"/>
      <c r="R439" s="20">
        <f>SUM(P439:Q439)</f>
        <v>780</v>
      </c>
      <c r="S439" s="125"/>
    </row>
    <row r="440" spans="1:19" ht="31.5" hidden="1" outlineLevel="7" x14ac:dyDescent="0.2">
      <c r="A440" s="72" t="s">
        <v>669</v>
      </c>
      <c r="B440" s="73"/>
      <c r="C440" s="25" t="s">
        <v>672</v>
      </c>
      <c r="D440" s="6"/>
      <c r="E440" s="6">
        <f t="shared" ref="E440:M442" si="786">E441</f>
        <v>366.66667000000001</v>
      </c>
      <c r="F440" s="6">
        <f t="shared" si="786"/>
        <v>366.66667000000001</v>
      </c>
      <c r="G440" s="6">
        <f t="shared" si="786"/>
        <v>0</v>
      </c>
      <c r="H440" s="6">
        <f t="shared" si="786"/>
        <v>366.66667000000001</v>
      </c>
      <c r="I440" s="6"/>
      <c r="J440" s="6"/>
      <c r="K440" s="6"/>
      <c r="L440" s="6">
        <f t="shared" si="786"/>
        <v>0</v>
      </c>
      <c r="M440" s="6">
        <f t="shared" si="786"/>
        <v>0</v>
      </c>
      <c r="N440" s="6"/>
      <c r="O440" s="6"/>
      <c r="P440" s="6"/>
      <c r="Q440" s="6">
        <f t="shared" ref="Q440:R440" si="787">Q441</f>
        <v>0</v>
      </c>
      <c r="R440" s="6">
        <f t="shared" si="787"/>
        <v>0</v>
      </c>
      <c r="S440" s="125"/>
    </row>
    <row r="441" spans="1:19" ht="31.5" hidden="1" outlineLevel="7" x14ac:dyDescent="0.2">
      <c r="A441" s="73" t="s">
        <v>669</v>
      </c>
      <c r="B441" s="73" t="s">
        <v>70</v>
      </c>
      <c r="C441" s="26" t="s">
        <v>71</v>
      </c>
      <c r="D441" s="6"/>
      <c r="E441" s="7">
        <v>366.66667000000001</v>
      </c>
      <c r="F441" s="7">
        <f>SUM(D441:E441)</f>
        <v>366.66667000000001</v>
      </c>
      <c r="G441" s="7"/>
      <c r="H441" s="7">
        <f>SUM(F441:G441)</f>
        <v>366.66667000000001</v>
      </c>
      <c r="I441" s="6"/>
      <c r="J441" s="6"/>
      <c r="K441" s="6"/>
      <c r="L441" s="7"/>
      <c r="M441" s="7">
        <f>SUM(K441:L441)</f>
        <v>0</v>
      </c>
      <c r="N441" s="6"/>
      <c r="O441" s="6"/>
      <c r="P441" s="6"/>
      <c r="Q441" s="7"/>
      <c r="R441" s="7">
        <f>SUM(P441:Q441)</f>
        <v>0</v>
      </c>
      <c r="S441" s="125"/>
    </row>
    <row r="442" spans="1:19" ht="31.5" outlineLevel="7" x14ac:dyDescent="0.2">
      <c r="A442" s="72" t="s">
        <v>669</v>
      </c>
      <c r="B442" s="73"/>
      <c r="C442" s="25" t="s">
        <v>758</v>
      </c>
      <c r="D442" s="6"/>
      <c r="E442" s="7"/>
      <c r="F442" s="7"/>
      <c r="G442" s="6">
        <f t="shared" si="786"/>
        <v>1099.98</v>
      </c>
      <c r="H442" s="6">
        <f t="shared" si="786"/>
        <v>1099.98</v>
      </c>
      <c r="I442" s="6"/>
      <c r="J442" s="6"/>
      <c r="K442" s="6"/>
      <c r="L442" s="7"/>
      <c r="M442" s="7"/>
      <c r="N442" s="6"/>
      <c r="O442" s="6"/>
      <c r="P442" s="6"/>
      <c r="Q442" s="7"/>
      <c r="R442" s="7"/>
      <c r="S442" s="125"/>
    </row>
    <row r="443" spans="1:19" ht="31.5" outlineLevel="7" x14ac:dyDescent="0.2">
      <c r="A443" s="73" t="s">
        <v>669</v>
      </c>
      <c r="B443" s="73" t="s">
        <v>70</v>
      </c>
      <c r="C443" s="26" t="s">
        <v>71</v>
      </c>
      <c r="D443" s="6"/>
      <c r="E443" s="7"/>
      <c r="F443" s="7"/>
      <c r="G443" s="9">
        <v>1099.98</v>
      </c>
      <c r="H443" s="9">
        <f>SUM(F443:G443)</f>
        <v>1099.98</v>
      </c>
      <c r="I443" s="6"/>
      <c r="J443" s="6"/>
      <c r="K443" s="6"/>
      <c r="L443" s="7"/>
      <c r="M443" s="7"/>
      <c r="N443" s="6"/>
      <c r="O443" s="6"/>
      <c r="P443" s="6"/>
      <c r="Q443" s="7"/>
      <c r="R443" s="7"/>
      <c r="S443" s="125"/>
    </row>
    <row r="444" spans="1:19" ht="31.5" outlineLevel="4" x14ac:dyDescent="0.2">
      <c r="A444" s="72" t="s">
        <v>407</v>
      </c>
      <c r="B444" s="72"/>
      <c r="C444" s="25" t="s">
        <v>453</v>
      </c>
      <c r="D444" s="19">
        <f>D447+D445+D457+D459</f>
        <v>5609.26566</v>
      </c>
      <c r="E444" s="19">
        <f t="shared" ref="E444:F444" si="788">E447+E445+E457+E459</f>
        <v>0</v>
      </c>
      <c r="F444" s="19">
        <f t="shared" si="788"/>
        <v>5609.26566</v>
      </c>
      <c r="G444" s="19">
        <f>G447+G445+G457+G459+G451+G453+G455+G449+G461</f>
        <v>2653.79502</v>
      </c>
      <c r="H444" s="19">
        <f t="shared" ref="H444:Q444" si="789">H447+H445+H457+H459+H451+H453+H455+H449+H461</f>
        <v>8263.05818</v>
      </c>
      <c r="I444" s="19">
        <f t="shared" si="789"/>
        <v>14471.30272</v>
      </c>
      <c r="J444" s="19">
        <f t="shared" si="789"/>
        <v>0</v>
      </c>
      <c r="K444" s="19">
        <f t="shared" si="789"/>
        <v>7375.9013599999998</v>
      </c>
      <c r="L444" s="19">
        <f t="shared" si="789"/>
        <v>-501</v>
      </c>
      <c r="M444" s="19">
        <f t="shared" si="789"/>
        <v>6874.9013599999998</v>
      </c>
      <c r="N444" s="19">
        <f t="shared" si="789"/>
        <v>280.5</v>
      </c>
      <c r="O444" s="19">
        <f t="shared" si="789"/>
        <v>0</v>
      </c>
      <c r="P444" s="19">
        <f t="shared" si="789"/>
        <v>280.5</v>
      </c>
      <c r="Q444" s="19">
        <f t="shared" si="789"/>
        <v>-280.5</v>
      </c>
      <c r="R444" s="19"/>
      <c r="S444" s="125"/>
    </row>
    <row r="445" spans="1:19" ht="45.75" hidden="1" customHeight="1" outlineLevel="4" x14ac:dyDescent="0.2">
      <c r="A445" s="72" t="s">
        <v>408</v>
      </c>
      <c r="B445" s="72"/>
      <c r="C445" s="12" t="s">
        <v>896</v>
      </c>
      <c r="D445" s="19">
        <f>D446</f>
        <v>137.5</v>
      </c>
      <c r="E445" s="19">
        <f t="shared" ref="E445:M445" si="790">E446</f>
        <v>0</v>
      </c>
      <c r="F445" s="19">
        <f t="shared" si="790"/>
        <v>137.5</v>
      </c>
      <c r="G445" s="19">
        <f t="shared" si="790"/>
        <v>-137.5</v>
      </c>
      <c r="H445" s="19">
        <f t="shared" si="790"/>
        <v>0</v>
      </c>
      <c r="I445" s="19">
        <f t="shared" ref="I445:N449" si="791">I446</f>
        <v>137.5</v>
      </c>
      <c r="J445" s="19">
        <f t="shared" ref="J445" si="792">J446</f>
        <v>0</v>
      </c>
      <c r="K445" s="19">
        <f t="shared" ref="K445" si="793">K446</f>
        <v>137.5</v>
      </c>
      <c r="L445" s="19">
        <f t="shared" si="790"/>
        <v>-137.5</v>
      </c>
      <c r="M445" s="19">
        <f t="shared" si="790"/>
        <v>0</v>
      </c>
      <c r="N445" s="19">
        <f t="shared" si="791"/>
        <v>137.5</v>
      </c>
      <c r="O445" s="19">
        <f t="shared" ref="O445" si="794">O446</f>
        <v>0</v>
      </c>
      <c r="P445" s="19">
        <f t="shared" ref="P445:R445" si="795">P446</f>
        <v>137.5</v>
      </c>
      <c r="Q445" s="19">
        <f t="shared" si="795"/>
        <v>-137.5</v>
      </c>
      <c r="R445" s="19">
        <f t="shared" si="795"/>
        <v>0</v>
      </c>
      <c r="S445" s="125"/>
    </row>
    <row r="446" spans="1:19" ht="31.5" hidden="1" outlineLevel="4" x14ac:dyDescent="0.2">
      <c r="A446" s="73" t="s">
        <v>408</v>
      </c>
      <c r="B446" s="73" t="s">
        <v>70</v>
      </c>
      <c r="C446" s="13" t="s">
        <v>71</v>
      </c>
      <c r="D446" s="20">
        <v>137.5</v>
      </c>
      <c r="E446" s="20"/>
      <c r="F446" s="20">
        <f>SUM(D446:E446)</f>
        <v>137.5</v>
      </c>
      <c r="G446" s="20">
        <v>-137.5</v>
      </c>
      <c r="H446" s="20">
        <f>SUM(F446:G446)</f>
        <v>0</v>
      </c>
      <c r="I446" s="20">
        <v>137.5</v>
      </c>
      <c r="J446" s="20"/>
      <c r="K446" s="20">
        <f>SUM(I446:J446)</f>
        <v>137.5</v>
      </c>
      <c r="L446" s="20">
        <v>-137.5</v>
      </c>
      <c r="M446" s="20">
        <f>SUM(K446:L446)</f>
        <v>0</v>
      </c>
      <c r="N446" s="20">
        <v>137.5</v>
      </c>
      <c r="O446" s="20"/>
      <c r="P446" s="20">
        <f>SUM(N446:O446)</f>
        <v>137.5</v>
      </c>
      <c r="Q446" s="20">
        <v>-137.5</v>
      </c>
      <c r="R446" s="20">
        <f>SUM(P446:Q446)</f>
        <v>0</v>
      </c>
      <c r="S446" s="125"/>
    </row>
    <row r="447" spans="1:19" ht="31.5" outlineLevel="5" x14ac:dyDescent="0.2">
      <c r="A447" s="72" t="s">
        <v>408</v>
      </c>
      <c r="B447" s="72"/>
      <c r="C447" s="12" t="s">
        <v>894</v>
      </c>
      <c r="D447" s="19">
        <f>D448</f>
        <v>2611.5025000000001</v>
      </c>
      <c r="E447" s="19">
        <f t="shared" ref="E447:M449" si="796">E448</f>
        <v>0</v>
      </c>
      <c r="F447" s="19">
        <f t="shared" si="796"/>
        <v>2611.5025000000001</v>
      </c>
      <c r="G447" s="19">
        <f t="shared" si="796"/>
        <v>-2611.5</v>
      </c>
      <c r="H447" s="19"/>
      <c r="I447" s="19">
        <f t="shared" si="791"/>
        <v>7095.4013599999998</v>
      </c>
      <c r="J447" s="19">
        <f t="shared" ref="J447:J449" si="797">J448</f>
        <v>0</v>
      </c>
      <c r="K447" s="19">
        <f t="shared" ref="K447:K449" si="798">K448</f>
        <v>7095.4013599999998</v>
      </c>
      <c r="L447" s="19">
        <f t="shared" si="796"/>
        <v>-5376.7</v>
      </c>
      <c r="M447" s="19">
        <f t="shared" si="796"/>
        <v>1718.70136</v>
      </c>
      <c r="N447" s="19">
        <f t="shared" si="791"/>
        <v>0</v>
      </c>
      <c r="O447" s="19">
        <f t="shared" ref="O447:O449" si="799">O448</f>
        <v>0</v>
      </c>
      <c r="P447" s="19"/>
      <c r="Q447" s="19">
        <f t="shared" ref="Q447:Q449" si="800">Q448</f>
        <v>0</v>
      </c>
      <c r="R447" s="19"/>
      <c r="S447" s="125"/>
    </row>
    <row r="448" spans="1:19" ht="31.5" outlineLevel="7" x14ac:dyDescent="0.2">
      <c r="A448" s="73" t="s">
        <v>408</v>
      </c>
      <c r="B448" s="73" t="s">
        <v>70</v>
      </c>
      <c r="C448" s="13" t="s">
        <v>71</v>
      </c>
      <c r="D448" s="20">
        <v>2611.5025000000001</v>
      </c>
      <c r="E448" s="20"/>
      <c r="F448" s="20">
        <f>SUM(D448:E448)</f>
        <v>2611.5025000000001</v>
      </c>
      <c r="G448" s="20">
        <v>-2611.5</v>
      </c>
      <c r="H448" s="20"/>
      <c r="I448" s="20">
        <v>7095.4013599999998</v>
      </c>
      <c r="J448" s="20"/>
      <c r="K448" s="20">
        <f>SUM(I448:J448)</f>
        <v>7095.4013599999998</v>
      </c>
      <c r="L448" s="20">
        <v>-5376.7</v>
      </c>
      <c r="M448" s="20">
        <f>SUM(K448:L448)</f>
        <v>1718.70136</v>
      </c>
      <c r="N448" s="20"/>
      <c r="O448" s="20"/>
      <c r="P448" s="20"/>
      <c r="Q448" s="20"/>
      <c r="R448" s="20"/>
      <c r="S448" s="125"/>
    </row>
    <row r="449" spans="1:19" ht="31.5" outlineLevel="5" x14ac:dyDescent="0.2">
      <c r="A449" s="72" t="s">
        <v>408</v>
      </c>
      <c r="B449" s="72"/>
      <c r="C449" s="12" t="s">
        <v>895</v>
      </c>
      <c r="D449" s="19">
        <f>D450</f>
        <v>2611.5025000000001</v>
      </c>
      <c r="E449" s="19">
        <f t="shared" si="796"/>
        <v>0</v>
      </c>
      <c r="F449" s="19">
        <f t="shared" si="796"/>
        <v>0</v>
      </c>
      <c r="G449" s="19">
        <f t="shared" si="796"/>
        <v>0</v>
      </c>
      <c r="H449" s="19"/>
      <c r="I449" s="19">
        <f t="shared" si="791"/>
        <v>7095.4013599999998</v>
      </c>
      <c r="J449" s="19">
        <f t="shared" si="797"/>
        <v>0</v>
      </c>
      <c r="K449" s="19">
        <f t="shared" si="798"/>
        <v>0</v>
      </c>
      <c r="L449" s="19">
        <f t="shared" si="796"/>
        <v>5156.2</v>
      </c>
      <c r="M449" s="19">
        <f t="shared" si="796"/>
        <v>5156.2</v>
      </c>
      <c r="N449" s="19">
        <f t="shared" si="791"/>
        <v>0</v>
      </c>
      <c r="O449" s="19">
        <f t="shared" si="799"/>
        <v>0</v>
      </c>
      <c r="P449" s="19"/>
      <c r="Q449" s="19">
        <f t="shared" si="800"/>
        <v>0</v>
      </c>
      <c r="R449" s="19"/>
      <c r="S449" s="125"/>
    </row>
    <row r="450" spans="1:19" ht="31.5" outlineLevel="7" x14ac:dyDescent="0.2">
      <c r="A450" s="73" t="s">
        <v>408</v>
      </c>
      <c r="B450" s="73" t="s">
        <v>70</v>
      </c>
      <c r="C450" s="26" t="s">
        <v>71</v>
      </c>
      <c r="D450" s="20">
        <v>2611.5025000000001</v>
      </c>
      <c r="E450" s="20"/>
      <c r="F450" s="20"/>
      <c r="G450" s="20"/>
      <c r="H450" s="20"/>
      <c r="I450" s="20">
        <v>7095.4013599999998</v>
      </c>
      <c r="J450" s="20"/>
      <c r="K450" s="20"/>
      <c r="L450" s="20">
        <v>5156.2</v>
      </c>
      <c r="M450" s="20">
        <f>SUM(K450:L450)</f>
        <v>5156.2</v>
      </c>
      <c r="N450" s="20"/>
      <c r="O450" s="20"/>
      <c r="P450" s="20"/>
      <c r="Q450" s="20"/>
      <c r="R450" s="20"/>
      <c r="S450" s="125"/>
    </row>
    <row r="451" spans="1:19" ht="31.5" outlineLevel="7" x14ac:dyDescent="0.2">
      <c r="A451" s="76" t="s">
        <v>736</v>
      </c>
      <c r="B451" s="76"/>
      <c r="C451" s="12" t="s">
        <v>735</v>
      </c>
      <c r="D451" s="20"/>
      <c r="E451" s="20"/>
      <c r="F451" s="20"/>
      <c r="G451" s="6">
        <f t="shared" ref="G451:Q451" si="801">G452</f>
        <v>137.5</v>
      </c>
      <c r="H451" s="6">
        <f t="shared" si="801"/>
        <v>137.5</v>
      </c>
      <c r="I451" s="6">
        <f t="shared" si="801"/>
        <v>0</v>
      </c>
      <c r="J451" s="6">
        <f t="shared" si="801"/>
        <v>0</v>
      </c>
      <c r="K451" s="6">
        <f t="shared" si="801"/>
        <v>0</v>
      </c>
      <c r="L451" s="6">
        <f t="shared" si="801"/>
        <v>0</v>
      </c>
      <c r="M451" s="6"/>
      <c r="N451" s="6">
        <f t="shared" si="801"/>
        <v>0</v>
      </c>
      <c r="O451" s="6">
        <f t="shared" si="801"/>
        <v>0</v>
      </c>
      <c r="P451" s="6">
        <f t="shared" si="801"/>
        <v>0</v>
      </c>
      <c r="Q451" s="6">
        <f t="shared" si="801"/>
        <v>0</v>
      </c>
      <c r="R451" s="6"/>
      <c r="S451" s="125"/>
    </row>
    <row r="452" spans="1:19" ht="31.5" outlineLevel="7" x14ac:dyDescent="0.2">
      <c r="A452" s="77" t="s">
        <v>736</v>
      </c>
      <c r="B452" s="77" t="s">
        <v>70</v>
      </c>
      <c r="C452" s="13" t="s">
        <v>71</v>
      </c>
      <c r="D452" s="20"/>
      <c r="E452" s="20"/>
      <c r="F452" s="20"/>
      <c r="G452" s="7">
        <v>137.5</v>
      </c>
      <c r="H452" s="20">
        <f>SUM(F452:G452)</f>
        <v>137.5</v>
      </c>
      <c r="I452" s="20"/>
      <c r="J452" s="20"/>
      <c r="K452" s="20"/>
      <c r="L452" s="20"/>
      <c r="M452" s="20"/>
      <c r="N452" s="20"/>
      <c r="O452" s="20"/>
      <c r="P452" s="20"/>
      <c r="Q452" s="20"/>
      <c r="R452" s="20"/>
      <c r="S452" s="125"/>
    </row>
    <row r="453" spans="1:19" ht="31.5" outlineLevel="7" x14ac:dyDescent="0.2">
      <c r="A453" s="76" t="s">
        <v>736</v>
      </c>
      <c r="B453" s="76"/>
      <c r="C453" s="12" t="s">
        <v>737</v>
      </c>
      <c r="D453" s="20"/>
      <c r="E453" s="20"/>
      <c r="F453" s="20"/>
      <c r="G453" s="6">
        <f>G454</f>
        <v>150.09842</v>
      </c>
      <c r="H453" s="6">
        <f t="shared" ref="H453:Q453" si="802">H454</f>
        <v>150.09842</v>
      </c>
      <c r="I453" s="6">
        <f t="shared" si="802"/>
        <v>0</v>
      </c>
      <c r="J453" s="6">
        <f t="shared" si="802"/>
        <v>0</v>
      </c>
      <c r="K453" s="6">
        <f t="shared" si="802"/>
        <v>0</v>
      </c>
      <c r="L453" s="6">
        <f t="shared" si="802"/>
        <v>0</v>
      </c>
      <c r="M453" s="6"/>
      <c r="N453" s="6">
        <f t="shared" si="802"/>
        <v>0</v>
      </c>
      <c r="O453" s="6">
        <f t="shared" si="802"/>
        <v>0</v>
      </c>
      <c r="P453" s="6">
        <f t="shared" si="802"/>
        <v>0</v>
      </c>
      <c r="Q453" s="6">
        <f t="shared" si="802"/>
        <v>0</v>
      </c>
      <c r="R453" s="6"/>
      <c r="S453" s="125"/>
    </row>
    <row r="454" spans="1:19" ht="31.5" outlineLevel="7" x14ac:dyDescent="0.2">
      <c r="A454" s="77" t="s">
        <v>736</v>
      </c>
      <c r="B454" s="77" t="s">
        <v>70</v>
      </c>
      <c r="C454" s="13" t="s">
        <v>71</v>
      </c>
      <c r="D454" s="20"/>
      <c r="E454" s="20"/>
      <c r="F454" s="20"/>
      <c r="G454" s="7">
        <v>150.09842</v>
      </c>
      <c r="H454" s="20">
        <f>SUM(F454:G454)</f>
        <v>150.09842</v>
      </c>
      <c r="I454" s="20"/>
      <c r="J454" s="20"/>
      <c r="K454" s="20"/>
      <c r="L454" s="20"/>
      <c r="M454" s="20"/>
      <c r="N454" s="20"/>
      <c r="O454" s="20"/>
      <c r="P454" s="20"/>
      <c r="Q454" s="20"/>
      <c r="R454" s="20"/>
      <c r="S454" s="125"/>
    </row>
    <row r="455" spans="1:19" ht="31.5" outlineLevel="7" x14ac:dyDescent="0.2">
      <c r="A455" s="76" t="s">
        <v>736</v>
      </c>
      <c r="B455" s="76"/>
      <c r="C455" s="12" t="s">
        <v>765</v>
      </c>
      <c r="D455" s="20"/>
      <c r="E455" s="20"/>
      <c r="F455" s="20"/>
      <c r="G455" s="6">
        <f>G456</f>
        <v>2461.4040799999998</v>
      </c>
      <c r="H455" s="6">
        <f t="shared" ref="H455:Q455" si="803">H456</f>
        <v>2461.4040799999998</v>
      </c>
      <c r="I455" s="6">
        <f t="shared" si="803"/>
        <v>0</v>
      </c>
      <c r="J455" s="6">
        <f t="shared" si="803"/>
        <v>0</v>
      </c>
      <c r="K455" s="6">
        <f t="shared" si="803"/>
        <v>0</v>
      </c>
      <c r="L455" s="6">
        <f t="shared" si="803"/>
        <v>0</v>
      </c>
      <c r="M455" s="6"/>
      <c r="N455" s="6">
        <f t="shared" si="803"/>
        <v>0</v>
      </c>
      <c r="O455" s="6">
        <f t="shared" si="803"/>
        <v>0</v>
      </c>
      <c r="P455" s="6">
        <f t="shared" si="803"/>
        <v>0</v>
      </c>
      <c r="Q455" s="6">
        <f t="shared" si="803"/>
        <v>0</v>
      </c>
      <c r="R455" s="6"/>
      <c r="S455" s="125"/>
    </row>
    <row r="456" spans="1:19" ht="31.5" outlineLevel="7" x14ac:dyDescent="0.2">
      <c r="A456" s="77" t="s">
        <v>736</v>
      </c>
      <c r="B456" s="77" t="s">
        <v>70</v>
      </c>
      <c r="C456" s="13" t="s">
        <v>71</v>
      </c>
      <c r="D456" s="20"/>
      <c r="E456" s="20"/>
      <c r="F456" s="20"/>
      <c r="G456" s="7">
        <v>2461.4040799999998</v>
      </c>
      <c r="H456" s="20">
        <f>SUM(F456:G456)</f>
        <v>2461.4040799999998</v>
      </c>
      <c r="I456" s="20"/>
      <c r="J456" s="20"/>
      <c r="K456" s="20"/>
      <c r="L456" s="20"/>
      <c r="M456" s="20"/>
      <c r="N456" s="20"/>
      <c r="O456" s="20"/>
      <c r="P456" s="20"/>
      <c r="Q456" s="20"/>
      <c r="R456" s="20"/>
      <c r="S456" s="125"/>
    </row>
    <row r="457" spans="1:19" ht="94.5" outlineLevel="7" x14ac:dyDescent="0.2">
      <c r="A457" s="72" t="s">
        <v>475</v>
      </c>
      <c r="B457" s="72"/>
      <c r="C457" s="12" t="s">
        <v>893</v>
      </c>
      <c r="D457" s="19">
        <f>D458</f>
        <v>143</v>
      </c>
      <c r="E457" s="19">
        <f t="shared" ref="E457:L457" si="804">E458</f>
        <v>0</v>
      </c>
      <c r="F457" s="19">
        <f t="shared" si="804"/>
        <v>143</v>
      </c>
      <c r="G457" s="19">
        <f t="shared" si="804"/>
        <v>132.69252</v>
      </c>
      <c r="H457" s="19">
        <f t="shared" si="804"/>
        <v>275.69252</v>
      </c>
      <c r="I457" s="19">
        <f t="shared" ref="I457:N457" si="805">I458</f>
        <v>143</v>
      </c>
      <c r="J457" s="19">
        <f t="shared" ref="J457" si="806">J458</f>
        <v>0</v>
      </c>
      <c r="K457" s="19">
        <f t="shared" ref="K457" si="807">K458</f>
        <v>143</v>
      </c>
      <c r="L457" s="19">
        <f t="shared" si="804"/>
        <v>-143</v>
      </c>
      <c r="M457" s="19"/>
      <c r="N457" s="19">
        <f t="shared" si="805"/>
        <v>143</v>
      </c>
      <c r="O457" s="19">
        <f t="shared" ref="O457" si="808">O458</f>
        <v>0</v>
      </c>
      <c r="P457" s="19">
        <f t="shared" ref="P457:Q457" si="809">P458</f>
        <v>143</v>
      </c>
      <c r="Q457" s="19">
        <f t="shared" si="809"/>
        <v>-143</v>
      </c>
      <c r="R457" s="19"/>
      <c r="S457" s="125"/>
    </row>
    <row r="458" spans="1:19" ht="31.5" outlineLevel="7" x14ac:dyDescent="0.2">
      <c r="A458" s="73" t="s">
        <v>475</v>
      </c>
      <c r="B458" s="73" t="s">
        <v>70</v>
      </c>
      <c r="C458" s="13" t="s">
        <v>71</v>
      </c>
      <c r="D458" s="20">
        <v>143</v>
      </c>
      <c r="E458" s="20"/>
      <c r="F458" s="20">
        <f>SUM(D458:E458)</f>
        <v>143</v>
      </c>
      <c r="G458" s="7">
        <v>132.69252</v>
      </c>
      <c r="H458" s="20">
        <f>SUM(F458:G458)</f>
        <v>275.69252</v>
      </c>
      <c r="I458" s="20">
        <v>143</v>
      </c>
      <c r="J458" s="20"/>
      <c r="K458" s="20">
        <f>SUM(I458:J458)</f>
        <v>143</v>
      </c>
      <c r="L458" s="20">
        <v>-143</v>
      </c>
      <c r="M458" s="20"/>
      <c r="N458" s="20">
        <v>143</v>
      </c>
      <c r="O458" s="20"/>
      <c r="P458" s="20">
        <f>SUM(N458:O458)</f>
        <v>143</v>
      </c>
      <c r="Q458" s="20">
        <v>-143</v>
      </c>
      <c r="R458" s="20"/>
      <c r="S458" s="125"/>
    </row>
    <row r="459" spans="1:19" ht="94.5" outlineLevel="7" x14ac:dyDescent="0.2">
      <c r="A459" s="72" t="s">
        <v>475</v>
      </c>
      <c r="B459" s="72"/>
      <c r="C459" s="12" t="s">
        <v>891</v>
      </c>
      <c r="D459" s="19">
        <f>D460</f>
        <v>2717.26316</v>
      </c>
      <c r="E459" s="19">
        <f t="shared" ref="E459:L461" si="810">E460</f>
        <v>0</v>
      </c>
      <c r="F459" s="19">
        <f t="shared" si="810"/>
        <v>2717.26316</v>
      </c>
      <c r="G459" s="6">
        <f t="shared" si="810"/>
        <v>-2455.4</v>
      </c>
      <c r="H459" s="19">
        <f t="shared" si="810"/>
        <v>261.86315999999988</v>
      </c>
      <c r="I459" s="19">
        <f t="shared" ref="I459:N459" si="811">I460</f>
        <v>0</v>
      </c>
      <c r="J459" s="19">
        <f t="shared" ref="J459" si="812">J460</f>
        <v>0</v>
      </c>
      <c r="K459" s="19"/>
      <c r="L459" s="19">
        <f t="shared" si="810"/>
        <v>0</v>
      </c>
      <c r="M459" s="19"/>
      <c r="N459" s="19">
        <f t="shared" si="811"/>
        <v>0</v>
      </c>
      <c r="O459" s="19">
        <f t="shared" ref="O459" si="813">O460</f>
        <v>0</v>
      </c>
      <c r="P459" s="19"/>
      <c r="Q459" s="19">
        <f t="shared" ref="Q459" si="814">Q460</f>
        <v>0</v>
      </c>
      <c r="R459" s="19"/>
      <c r="S459" s="125"/>
    </row>
    <row r="460" spans="1:19" ht="31.5" outlineLevel="7" x14ac:dyDescent="0.2">
      <c r="A460" s="73" t="s">
        <v>475</v>
      </c>
      <c r="B460" s="73" t="s">
        <v>70</v>
      </c>
      <c r="C460" s="13" t="s">
        <v>71</v>
      </c>
      <c r="D460" s="20">
        <v>2717.26316</v>
      </c>
      <c r="E460" s="20"/>
      <c r="F460" s="20">
        <f>SUM(D460:E460)</f>
        <v>2717.26316</v>
      </c>
      <c r="G460" s="7">
        <v>-2455.4</v>
      </c>
      <c r="H460" s="20">
        <f>SUM(F460:G460)</f>
        <v>261.86315999999988</v>
      </c>
      <c r="I460" s="20"/>
      <c r="J460" s="20"/>
      <c r="K460" s="20"/>
      <c r="L460" s="20"/>
      <c r="M460" s="20"/>
      <c r="N460" s="20"/>
      <c r="O460" s="20"/>
      <c r="P460" s="20"/>
      <c r="Q460" s="20"/>
      <c r="R460" s="20"/>
      <c r="S460" s="125"/>
    </row>
    <row r="461" spans="1:19" ht="94.5" outlineLevel="7" x14ac:dyDescent="0.2">
      <c r="A461" s="72" t="s">
        <v>475</v>
      </c>
      <c r="B461" s="72"/>
      <c r="C461" s="12" t="s">
        <v>892</v>
      </c>
      <c r="D461" s="20"/>
      <c r="E461" s="20"/>
      <c r="F461" s="20"/>
      <c r="G461" s="6">
        <f t="shared" si="810"/>
        <v>4976.5</v>
      </c>
      <c r="H461" s="19">
        <f t="shared" si="810"/>
        <v>4976.5</v>
      </c>
      <c r="I461" s="20"/>
      <c r="J461" s="20"/>
      <c r="K461" s="20"/>
      <c r="L461" s="20"/>
      <c r="M461" s="20"/>
      <c r="N461" s="20"/>
      <c r="O461" s="20"/>
      <c r="P461" s="20"/>
      <c r="Q461" s="20"/>
      <c r="R461" s="20"/>
      <c r="S461" s="125"/>
    </row>
    <row r="462" spans="1:19" ht="31.5" outlineLevel="7" x14ac:dyDescent="0.2">
      <c r="A462" s="73" t="s">
        <v>475</v>
      </c>
      <c r="B462" s="73" t="s">
        <v>70</v>
      </c>
      <c r="C462" s="13" t="s">
        <v>71</v>
      </c>
      <c r="D462" s="20"/>
      <c r="E462" s="20"/>
      <c r="F462" s="20"/>
      <c r="G462" s="7">
        <v>4976.5</v>
      </c>
      <c r="H462" s="20">
        <f>SUM(F462:G462)</f>
        <v>4976.5</v>
      </c>
      <c r="I462" s="20"/>
      <c r="J462" s="20"/>
      <c r="K462" s="20"/>
      <c r="L462" s="20"/>
      <c r="M462" s="20"/>
      <c r="N462" s="20"/>
      <c r="O462" s="20"/>
      <c r="P462" s="20"/>
      <c r="Q462" s="20"/>
      <c r="R462" s="20"/>
      <c r="S462" s="125"/>
    </row>
    <row r="463" spans="1:19" ht="31.5" outlineLevel="3" x14ac:dyDescent="0.2">
      <c r="A463" s="72" t="s">
        <v>393</v>
      </c>
      <c r="B463" s="72"/>
      <c r="C463" s="25" t="s">
        <v>394</v>
      </c>
      <c r="D463" s="19">
        <f>D464</f>
        <v>121779.6</v>
      </c>
      <c r="E463" s="19">
        <f t="shared" ref="E463:M463" si="815">E464</f>
        <v>0</v>
      </c>
      <c r="F463" s="19">
        <f t="shared" si="815"/>
        <v>121779.6</v>
      </c>
      <c r="G463" s="19">
        <f t="shared" si="815"/>
        <v>-1050.0999999999999</v>
      </c>
      <c r="H463" s="19">
        <f t="shared" si="815"/>
        <v>120729.5</v>
      </c>
      <c r="I463" s="19">
        <f>I464</f>
        <v>121996.90000000001</v>
      </c>
      <c r="J463" s="19">
        <f t="shared" ref="J463" si="816">J464</f>
        <v>0</v>
      </c>
      <c r="K463" s="19">
        <f t="shared" ref="K463" si="817">K464</f>
        <v>121996.90000000001</v>
      </c>
      <c r="L463" s="19">
        <f t="shared" si="815"/>
        <v>0</v>
      </c>
      <c r="M463" s="19">
        <f t="shared" si="815"/>
        <v>121996.90000000001</v>
      </c>
      <c r="N463" s="19">
        <f>N464</f>
        <v>122223.00000000001</v>
      </c>
      <c r="O463" s="19">
        <f t="shared" ref="O463" si="818">O464</f>
        <v>0</v>
      </c>
      <c r="P463" s="19">
        <f t="shared" ref="P463:R463" si="819">P464</f>
        <v>122223.00000000001</v>
      </c>
      <c r="Q463" s="19">
        <f t="shared" si="819"/>
        <v>0</v>
      </c>
      <c r="R463" s="19">
        <f t="shared" si="819"/>
        <v>122223.00000000001</v>
      </c>
      <c r="S463" s="125"/>
    </row>
    <row r="464" spans="1:19" ht="31.5" outlineLevel="4" x14ac:dyDescent="0.2">
      <c r="A464" s="72" t="s">
        <v>395</v>
      </c>
      <c r="B464" s="72"/>
      <c r="C464" s="25" t="s">
        <v>39</v>
      </c>
      <c r="D464" s="19">
        <f>D465+D468+D470</f>
        <v>121779.6</v>
      </c>
      <c r="E464" s="19">
        <f t="shared" ref="E464:F464" si="820">E465+E468+E470</f>
        <v>0</v>
      </c>
      <c r="F464" s="19">
        <f t="shared" si="820"/>
        <v>121779.6</v>
      </c>
      <c r="G464" s="19">
        <f t="shared" ref="G464:H464" si="821">G465+G468+G470</f>
        <v>-1050.0999999999999</v>
      </c>
      <c r="H464" s="19">
        <f t="shared" si="821"/>
        <v>120729.5</v>
      </c>
      <c r="I464" s="19">
        <f t="shared" ref="I464:N464" si="822">I465+I468+I470</f>
        <v>121996.90000000001</v>
      </c>
      <c r="J464" s="19">
        <f t="shared" ref="J464" si="823">J465+J468+J470</f>
        <v>0</v>
      </c>
      <c r="K464" s="19">
        <f t="shared" ref="K464:M464" si="824">K465+K468+K470</f>
        <v>121996.90000000001</v>
      </c>
      <c r="L464" s="19">
        <f t="shared" si="824"/>
        <v>0</v>
      </c>
      <c r="M464" s="19">
        <f t="shared" si="824"/>
        <v>121996.90000000001</v>
      </c>
      <c r="N464" s="19">
        <f t="shared" si="822"/>
        <v>122223.00000000001</v>
      </c>
      <c r="O464" s="19">
        <f t="shared" ref="O464" si="825">O465+O468+O470</f>
        <v>0</v>
      </c>
      <c r="P464" s="19">
        <f t="shared" ref="P464:R464" si="826">P465+P468+P470</f>
        <v>122223.00000000001</v>
      </c>
      <c r="Q464" s="19">
        <f t="shared" si="826"/>
        <v>0</v>
      </c>
      <c r="R464" s="19">
        <f t="shared" si="826"/>
        <v>122223.00000000001</v>
      </c>
      <c r="S464" s="125"/>
    </row>
    <row r="465" spans="1:19" ht="15.75" outlineLevel="5" x14ac:dyDescent="0.2">
      <c r="A465" s="72" t="s">
        <v>409</v>
      </c>
      <c r="B465" s="72"/>
      <c r="C465" s="25" t="s">
        <v>41</v>
      </c>
      <c r="D465" s="19">
        <f>D466+D467</f>
        <v>5581.7</v>
      </c>
      <c r="E465" s="19">
        <f t="shared" ref="E465:F465" si="827">E466+E467</f>
        <v>0</v>
      </c>
      <c r="F465" s="19">
        <f t="shared" si="827"/>
        <v>5581.7</v>
      </c>
      <c r="G465" s="19">
        <f t="shared" ref="G465:H465" si="828">G466+G467</f>
        <v>0</v>
      </c>
      <c r="H465" s="19">
        <f t="shared" si="828"/>
        <v>5581.7</v>
      </c>
      <c r="I465" s="19">
        <f t="shared" ref="I465:N465" si="829">I466+I467</f>
        <v>5799</v>
      </c>
      <c r="J465" s="19">
        <f t="shared" ref="J465" si="830">J466+J467</f>
        <v>0</v>
      </c>
      <c r="K465" s="19">
        <f t="shared" ref="K465:M465" si="831">K466+K467</f>
        <v>5799</v>
      </c>
      <c r="L465" s="19">
        <f t="shared" si="831"/>
        <v>0</v>
      </c>
      <c r="M465" s="19">
        <f t="shared" si="831"/>
        <v>5799</v>
      </c>
      <c r="N465" s="19">
        <f t="shared" si="829"/>
        <v>6025.0999999999995</v>
      </c>
      <c r="O465" s="19">
        <f t="shared" ref="O465" si="832">O466+O467</f>
        <v>0</v>
      </c>
      <c r="P465" s="19">
        <f t="shared" ref="P465:R465" si="833">P466+P467</f>
        <v>6025.0999999999995</v>
      </c>
      <c r="Q465" s="19">
        <f t="shared" si="833"/>
        <v>0</v>
      </c>
      <c r="R465" s="19">
        <f t="shared" si="833"/>
        <v>6025.0999999999995</v>
      </c>
      <c r="S465" s="125"/>
    </row>
    <row r="466" spans="1:19" ht="47.25" outlineLevel="7" x14ac:dyDescent="0.2">
      <c r="A466" s="73" t="s">
        <v>409</v>
      </c>
      <c r="B466" s="73" t="s">
        <v>4</v>
      </c>
      <c r="C466" s="26" t="s">
        <v>5</v>
      </c>
      <c r="D466" s="20">
        <v>5433.5</v>
      </c>
      <c r="E466" s="20"/>
      <c r="F466" s="20">
        <f t="shared" ref="F466:F467" si="834">SUM(D466:E466)</f>
        <v>5433.5</v>
      </c>
      <c r="G466" s="7">
        <v>107.54961</v>
      </c>
      <c r="H466" s="20">
        <f>SUM(F466:G466)</f>
        <v>5541.04961</v>
      </c>
      <c r="I466" s="20">
        <v>5650.8</v>
      </c>
      <c r="J466" s="20"/>
      <c r="K466" s="20">
        <f t="shared" ref="K466:K467" si="835">SUM(I466:J466)</f>
        <v>5650.8</v>
      </c>
      <c r="L466" s="20"/>
      <c r="M466" s="20">
        <f>SUM(K466:L466)</f>
        <v>5650.8</v>
      </c>
      <c r="N466" s="20">
        <v>5876.9</v>
      </c>
      <c r="O466" s="20"/>
      <c r="P466" s="20">
        <f t="shared" ref="P466:P467" si="836">SUM(N466:O466)</f>
        <v>5876.9</v>
      </c>
      <c r="Q466" s="20"/>
      <c r="R466" s="20">
        <f>SUM(P466:Q466)</f>
        <v>5876.9</v>
      </c>
      <c r="S466" s="125"/>
    </row>
    <row r="467" spans="1:19" ht="31.5" outlineLevel="7" x14ac:dyDescent="0.2">
      <c r="A467" s="73" t="s">
        <v>409</v>
      </c>
      <c r="B467" s="73" t="s">
        <v>7</v>
      </c>
      <c r="C467" s="26" t="s">
        <v>8</v>
      </c>
      <c r="D467" s="20">
        <v>148.19999999999999</v>
      </c>
      <c r="E467" s="20"/>
      <c r="F467" s="20">
        <f t="shared" si="834"/>
        <v>148.19999999999999</v>
      </c>
      <c r="G467" s="7">
        <v>-107.54961</v>
      </c>
      <c r="H467" s="20">
        <f>SUM(F467:G467)</f>
        <v>40.650389999999987</v>
      </c>
      <c r="I467" s="20">
        <v>148.19999999999999</v>
      </c>
      <c r="J467" s="20"/>
      <c r="K467" s="20">
        <f t="shared" si="835"/>
        <v>148.19999999999999</v>
      </c>
      <c r="L467" s="20"/>
      <c r="M467" s="20">
        <f>SUM(K467:L467)</f>
        <v>148.19999999999999</v>
      </c>
      <c r="N467" s="20">
        <v>148.19999999999999</v>
      </c>
      <c r="O467" s="20"/>
      <c r="P467" s="20">
        <f t="shared" si="836"/>
        <v>148.19999999999999</v>
      </c>
      <c r="Q467" s="20"/>
      <c r="R467" s="20">
        <f>SUM(P467:Q467)</f>
        <v>148.19999999999999</v>
      </c>
      <c r="S467" s="125"/>
    </row>
    <row r="468" spans="1:19" ht="31.5" outlineLevel="5" x14ac:dyDescent="0.2">
      <c r="A468" s="72" t="s">
        <v>396</v>
      </c>
      <c r="B468" s="72"/>
      <c r="C468" s="25" t="s">
        <v>430</v>
      </c>
      <c r="D468" s="19">
        <f t="shared" ref="D468:R468" si="837">D469</f>
        <v>115659.70000000001</v>
      </c>
      <c r="E468" s="19">
        <f t="shared" si="837"/>
        <v>0</v>
      </c>
      <c r="F468" s="19">
        <f t="shared" si="837"/>
        <v>115659.70000000001</v>
      </c>
      <c r="G468" s="19">
        <f t="shared" si="837"/>
        <v>-1050.0999999999999</v>
      </c>
      <c r="H468" s="19">
        <f t="shared" si="837"/>
        <v>114609.60000000001</v>
      </c>
      <c r="I468" s="19">
        <f t="shared" si="837"/>
        <v>115659.70000000001</v>
      </c>
      <c r="J468" s="19">
        <f t="shared" si="837"/>
        <v>0</v>
      </c>
      <c r="K468" s="19">
        <f t="shared" si="837"/>
        <v>115659.70000000001</v>
      </c>
      <c r="L468" s="19">
        <f t="shared" si="837"/>
        <v>0</v>
      </c>
      <c r="M468" s="19">
        <f t="shared" si="837"/>
        <v>115659.70000000001</v>
      </c>
      <c r="N468" s="19">
        <f t="shared" si="837"/>
        <v>115659.70000000001</v>
      </c>
      <c r="O468" s="19">
        <f t="shared" si="837"/>
        <v>0</v>
      </c>
      <c r="P468" s="19">
        <f t="shared" si="837"/>
        <v>115659.70000000001</v>
      </c>
      <c r="Q468" s="19">
        <f t="shared" si="837"/>
        <v>0</v>
      </c>
      <c r="R468" s="19">
        <f t="shared" si="837"/>
        <v>115659.70000000001</v>
      </c>
      <c r="S468" s="125"/>
    </row>
    <row r="469" spans="1:19" ht="31.5" outlineLevel="7" x14ac:dyDescent="0.2">
      <c r="A469" s="73" t="s">
        <v>396</v>
      </c>
      <c r="B469" s="73" t="s">
        <v>70</v>
      </c>
      <c r="C469" s="26" t="s">
        <v>71</v>
      </c>
      <c r="D469" s="20">
        <f>98121.6+17538.1</f>
        <v>115659.70000000001</v>
      </c>
      <c r="E469" s="20"/>
      <c r="F469" s="20">
        <f>SUM(D469:E469)</f>
        <v>115659.70000000001</v>
      </c>
      <c r="G469" s="7">
        <f>1045.1+91-1136.1-132.69252-917.40748</f>
        <v>-1050.0999999999999</v>
      </c>
      <c r="H469" s="20">
        <f>SUM(F469:G469)</f>
        <v>114609.60000000001</v>
      </c>
      <c r="I469" s="20">
        <f>98121.6+17538.1</f>
        <v>115659.70000000001</v>
      </c>
      <c r="J469" s="20"/>
      <c r="K469" s="20">
        <f>SUM(I469:J469)</f>
        <v>115659.70000000001</v>
      </c>
      <c r="L469" s="20"/>
      <c r="M469" s="20">
        <f>SUM(K469:L469)</f>
        <v>115659.70000000001</v>
      </c>
      <c r="N469" s="20">
        <f>98121.6+17538.1</f>
        <v>115659.70000000001</v>
      </c>
      <c r="O469" s="20"/>
      <c r="P469" s="20">
        <f>SUM(N469:O469)</f>
        <v>115659.70000000001</v>
      </c>
      <c r="Q469" s="20"/>
      <c r="R469" s="20">
        <f>SUM(P469:Q469)</f>
        <v>115659.70000000001</v>
      </c>
      <c r="S469" s="125"/>
    </row>
    <row r="470" spans="1:19" ht="31.5" hidden="1" outlineLevel="5" x14ac:dyDescent="0.2">
      <c r="A470" s="72" t="s">
        <v>397</v>
      </c>
      <c r="B470" s="72"/>
      <c r="C470" s="25" t="s">
        <v>398</v>
      </c>
      <c r="D470" s="19">
        <f>D471</f>
        <v>538.20000000000005</v>
      </c>
      <c r="E470" s="19">
        <f t="shared" ref="E470:M470" si="838">E471</f>
        <v>0</v>
      </c>
      <c r="F470" s="19">
        <f t="shared" si="838"/>
        <v>538.20000000000005</v>
      </c>
      <c r="G470" s="19">
        <f t="shared" si="838"/>
        <v>0</v>
      </c>
      <c r="H470" s="19">
        <f t="shared" si="838"/>
        <v>538.20000000000005</v>
      </c>
      <c r="I470" s="19">
        <f>I471</f>
        <v>538.20000000000005</v>
      </c>
      <c r="J470" s="19">
        <f t="shared" ref="J470" si="839">J471</f>
        <v>0</v>
      </c>
      <c r="K470" s="19">
        <f t="shared" ref="K470" si="840">K471</f>
        <v>538.20000000000005</v>
      </c>
      <c r="L470" s="19">
        <f t="shared" si="838"/>
        <v>0</v>
      </c>
      <c r="M470" s="19">
        <f t="shared" si="838"/>
        <v>538.20000000000005</v>
      </c>
      <c r="N470" s="19">
        <f>N471</f>
        <v>538.20000000000005</v>
      </c>
      <c r="O470" s="19">
        <f t="shared" ref="O470" si="841">O471</f>
        <v>0</v>
      </c>
      <c r="P470" s="19">
        <f t="shared" ref="P470:R470" si="842">P471</f>
        <v>538.20000000000005</v>
      </c>
      <c r="Q470" s="19">
        <f t="shared" si="842"/>
        <v>0</v>
      </c>
      <c r="R470" s="19">
        <f t="shared" si="842"/>
        <v>538.20000000000005</v>
      </c>
      <c r="S470" s="125"/>
    </row>
    <row r="471" spans="1:19" ht="31.5" hidden="1" outlineLevel="7" x14ac:dyDescent="0.2">
      <c r="A471" s="73" t="s">
        <v>397</v>
      </c>
      <c r="B471" s="73" t="s">
        <v>70</v>
      </c>
      <c r="C471" s="26" t="s">
        <v>71</v>
      </c>
      <c r="D471" s="20">
        <v>538.20000000000005</v>
      </c>
      <c r="E471" s="20"/>
      <c r="F471" s="20">
        <f>SUM(D471:E471)</f>
        <v>538.20000000000005</v>
      </c>
      <c r="G471" s="20"/>
      <c r="H471" s="20">
        <f>SUM(F471:G471)</f>
        <v>538.20000000000005</v>
      </c>
      <c r="I471" s="20">
        <v>538.20000000000005</v>
      </c>
      <c r="J471" s="20"/>
      <c r="K471" s="20">
        <f>SUM(I471:J471)</f>
        <v>538.20000000000005</v>
      </c>
      <c r="L471" s="20"/>
      <c r="M471" s="20">
        <f>SUM(K471:L471)</f>
        <v>538.20000000000005</v>
      </c>
      <c r="N471" s="20">
        <v>538.20000000000005</v>
      </c>
      <c r="O471" s="20"/>
      <c r="P471" s="20">
        <f>SUM(N471:O471)</f>
        <v>538.20000000000005</v>
      </c>
      <c r="Q471" s="20"/>
      <c r="R471" s="20">
        <f>SUM(P471:Q471)</f>
        <v>538.20000000000005</v>
      </c>
      <c r="S471" s="125"/>
    </row>
    <row r="472" spans="1:19" ht="31.5" outlineLevel="2" collapsed="1" x14ac:dyDescent="0.2">
      <c r="A472" s="72" t="s">
        <v>62</v>
      </c>
      <c r="B472" s="72"/>
      <c r="C472" s="25" t="s">
        <v>63</v>
      </c>
      <c r="D472" s="19">
        <f>D473+D488+D494+D498</f>
        <v>10282.056129999999</v>
      </c>
      <c r="E472" s="19">
        <f t="shared" ref="E472:F472" si="843">E473+E488+E494+E498</f>
        <v>1.0440000000000001E-2</v>
      </c>
      <c r="F472" s="19">
        <f t="shared" si="843"/>
        <v>10282.066570000001</v>
      </c>
      <c r="G472" s="19">
        <f t="shared" ref="G472:H472" si="844">G473+G488+G494+G498</f>
        <v>7554.2474000000002</v>
      </c>
      <c r="H472" s="19">
        <f t="shared" si="844"/>
        <v>17836.313969999999</v>
      </c>
      <c r="I472" s="19">
        <f t="shared" ref="I472:N472" si="845">I473+I488+I494+I498</f>
        <v>7864.6000000000013</v>
      </c>
      <c r="J472" s="19">
        <f t="shared" ref="J472" si="846">J473+J488+J494+J498</f>
        <v>0</v>
      </c>
      <c r="K472" s="19">
        <f t="shared" ref="K472:M472" si="847">K473+K488+K494+K498</f>
        <v>7864.6000000000013</v>
      </c>
      <c r="L472" s="19">
        <f t="shared" si="847"/>
        <v>0</v>
      </c>
      <c r="M472" s="19">
        <f t="shared" si="847"/>
        <v>7864.6000000000013</v>
      </c>
      <c r="N472" s="19">
        <f t="shared" si="845"/>
        <v>7753.3</v>
      </c>
      <c r="O472" s="19">
        <f t="shared" ref="O472" si="848">O473+O488+O494+O498</f>
        <v>0</v>
      </c>
      <c r="P472" s="19">
        <f t="shared" ref="P472:R472" si="849">P473+P488+P494+P498</f>
        <v>7753.3</v>
      </c>
      <c r="Q472" s="19">
        <f t="shared" si="849"/>
        <v>0</v>
      </c>
      <c r="R472" s="19">
        <f t="shared" si="849"/>
        <v>7753.3</v>
      </c>
      <c r="S472" s="125"/>
    </row>
    <row r="473" spans="1:19" ht="31.5" outlineLevel="3" x14ac:dyDescent="0.2">
      <c r="A473" s="72" t="s">
        <v>64</v>
      </c>
      <c r="B473" s="72"/>
      <c r="C473" s="25" t="s">
        <v>65</v>
      </c>
      <c r="D473" s="19">
        <f>D474</f>
        <v>6010.3561300000001</v>
      </c>
      <c r="E473" s="19">
        <f t="shared" ref="E473:M473" si="850">E474</f>
        <v>1.0440000000000001E-2</v>
      </c>
      <c r="F473" s="19">
        <f t="shared" si="850"/>
        <v>6010.3665700000001</v>
      </c>
      <c r="G473" s="19">
        <f>G474</f>
        <v>7554.2474000000002</v>
      </c>
      <c r="H473" s="19">
        <f t="shared" si="850"/>
        <v>13564.61397</v>
      </c>
      <c r="I473" s="19">
        <f t="shared" ref="I473:N473" si="851">I474</f>
        <v>3848.9</v>
      </c>
      <c r="J473" s="19">
        <f t="shared" ref="J473" si="852">J474</f>
        <v>0</v>
      </c>
      <c r="K473" s="19">
        <f t="shared" ref="K473" si="853">K474</f>
        <v>3848.9</v>
      </c>
      <c r="L473" s="19">
        <f t="shared" si="850"/>
        <v>0</v>
      </c>
      <c r="M473" s="19">
        <f t="shared" si="850"/>
        <v>3848.9</v>
      </c>
      <c r="N473" s="19">
        <f t="shared" si="851"/>
        <v>3848.9</v>
      </c>
      <c r="O473" s="19">
        <f t="shared" ref="O473" si="854">O474</f>
        <v>0</v>
      </c>
      <c r="P473" s="19">
        <f t="shared" ref="P473:R473" si="855">P474</f>
        <v>3848.9</v>
      </c>
      <c r="Q473" s="19">
        <f t="shared" si="855"/>
        <v>0</v>
      </c>
      <c r="R473" s="19">
        <f t="shared" si="855"/>
        <v>3848.9</v>
      </c>
      <c r="S473" s="125"/>
    </row>
    <row r="474" spans="1:19" ht="31.5" outlineLevel="4" x14ac:dyDescent="0.2">
      <c r="A474" s="72" t="s">
        <v>66</v>
      </c>
      <c r="B474" s="72"/>
      <c r="C474" s="25" t="s">
        <v>67</v>
      </c>
      <c r="D474" s="19">
        <f>D475+D482+D486+D480+D478</f>
        <v>6010.3561300000001</v>
      </c>
      <c r="E474" s="19">
        <f t="shared" ref="E474:F474" si="856">E475+E482+E486+E480+E478</f>
        <v>1.0440000000000001E-2</v>
      </c>
      <c r="F474" s="19">
        <f t="shared" si="856"/>
        <v>6010.3665700000001</v>
      </c>
      <c r="G474" s="19">
        <f>G475+G482+G486+G480+G478+G484</f>
        <v>7554.2474000000002</v>
      </c>
      <c r="H474" s="19">
        <f t="shared" ref="H474:R474" si="857">H475+H482+H486+H480+H478+H484</f>
        <v>13564.61397</v>
      </c>
      <c r="I474" s="19">
        <f t="shared" si="857"/>
        <v>3848.9</v>
      </c>
      <c r="J474" s="19">
        <f t="shared" si="857"/>
        <v>0</v>
      </c>
      <c r="K474" s="19">
        <f t="shared" si="857"/>
        <v>3848.9</v>
      </c>
      <c r="L474" s="19">
        <f t="shared" si="857"/>
        <v>0</v>
      </c>
      <c r="M474" s="19">
        <f t="shared" si="857"/>
        <v>3848.9</v>
      </c>
      <c r="N474" s="19">
        <f t="shared" si="857"/>
        <v>3848.9</v>
      </c>
      <c r="O474" s="19">
        <f t="shared" si="857"/>
        <v>0</v>
      </c>
      <c r="P474" s="19">
        <f t="shared" si="857"/>
        <v>3848.9</v>
      </c>
      <c r="Q474" s="19">
        <f t="shared" si="857"/>
        <v>0</v>
      </c>
      <c r="R474" s="19">
        <f t="shared" si="857"/>
        <v>3848.9</v>
      </c>
      <c r="S474" s="125"/>
    </row>
    <row r="475" spans="1:19" ht="31.5" outlineLevel="5" x14ac:dyDescent="0.2">
      <c r="A475" s="72" t="s">
        <v>68</v>
      </c>
      <c r="B475" s="72"/>
      <c r="C475" s="25" t="s">
        <v>69</v>
      </c>
      <c r="D475" s="19">
        <f>D476+D477</f>
        <v>2542.9</v>
      </c>
      <c r="E475" s="19">
        <f t="shared" ref="E475:F475" si="858">E476+E477</f>
        <v>0</v>
      </c>
      <c r="F475" s="19">
        <f t="shared" si="858"/>
        <v>2542.9</v>
      </c>
      <c r="G475" s="19">
        <f t="shared" ref="G475:H475" si="859">G476+G477</f>
        <v>580.50639999999999</v>
      </c>
      <c r="H475" s="19">
        <f t="shared" si="859"/>
        <v>3123.4063999999998</v>
      </c>
      <c r="I475" s="19">
        <f>I476+I477</f>
        <v>2542.9</v>
      </c>
      <c r="J475" s="19">
        <f t="shared" ref="J475" si="860">J476+J477</f>
        <v>0</v>
      </c>
      <c r="K475" s="19">
        <f t="shared" ref="K475:M475" si="861">K476+K477</f>
        <v>2542.9</v>
      </c>
      <c r="L475" s="19">
        <f t="shared" si="861"/>
        <v>0</v>
      </c>
      <c r="M475" s="19">
        <f t="shared" si="861"/>
        <v>2542.9</v>
      </c>
      <c r="N475" s="19">
        <f>N476+N477</f>
        <v>2542.9</v>
      </c>
      <c r="O475" s="19">
        <f t="shared" ref="O475" si="862">O476+O477</f>
        <v>0</v>
      </c>
      <c r="P475" s="19">
        <f t="shared" ref="P475:R475" si="863">P476+P477</f>
        <v>2542.9</v>
      </c>
      <c r="Q475" s="19">
        <f t="shared" si="863"/>
        <v>0</v>
      </c>
      <c r="R475" s="19">
        <f t="shared" si="863"/>
        <v>2542.9</v>
      </c>
      <c r="S475" s="125"/>
    </row>
    <row r="476" spans="1:19" ht="31.5" hidden="1" outlineLevel="7" x14ac:dyDescent="0.2">
      <c r="A476" s="73" t="s">
        <v>68</v>
      </c>
      <c r="B476" s="73" t="s">
        <v>7</v>
      </c>
      <c r="C476" s="26" t="s">
        <v>8</v>
      </c>
      <c r="D476" s="7">
        <v>45</v>
      </c>
      <c r="E476" s="20"/>
      <c r="F476" s="20">
        <f t="shared" ref="F476:F477" si="864">SUM(D476:E476)</f>
        <v>45</v>
      </c>
      <c r="G476" s="20"/>
      <c r="H476" s="20">
        <f>SUM(F476:G476)</f>
        <v>45</v>
      </c>
      <c r="I476" s="7">
        <v>45</v>
      </c>
      <c r="J476" s="20"/>
      <c r="K476" s="20">
        <f t="shared" ref="K476:K477" si="865">SUM(I476:J476)</f>
        <v>45</v>
      </c>
      <c r="L476" s="20"/>
      <c r="M476" s="20">
        <f>SUM(K476:L476)</f>
        <v>45</v>
      </c>
      <c r="N476" s="7">
        <v>45</v>
      </c>
      <c r="O476" s="20"/>
      <c r="P476" s="20">
        <f t="shared" ref="P476:P477" si="866">SUM(N476:O476)</f>
        <v>45</v>
      </c>
      <c r="Q476" s="20"/>
      <c r="R476" s="20">
        <f>SUM(P476:Q476)</f>
        <v>45</v>
      </c>
      <c r="S476" s="125"/>
    </row>
    <row r="477" spans="1:19" ht="31.5" outlineLevel="7" x14ac:dyDescent="0.2">
      <c r="A477" s="73" t="s">
        <v>68</v>
      </c>
      <c r="B477" s="73" t="s">
        <v>70</v>
      </c>
      <c r="C477" s="26" t="s">
        <v>71</v>
      </c>
      <c r="D477" s="7">
        <v>2497.9</v>
      </c>
      <c r="E477" s="20"/>
      <c r="F477" s="20">
        <f t="shared" si="864"/>
        <v>2497.9</v>
      </c>
      <c r="G477" s="7">
        <v>580.50639999999999</v>
      </c>
      <c r="H477" s="20">
        <f>SUM(F477:G477)</f>
        <v>3078.4063999999998</v>
      </c>
      <c r="I477" s="7">
        <v>2497.9</v>
      </c>
      <c r="J477" s="20"/>
      <c r="K477" s="20">
        <f t="shared" si="865"/>
        <v>2497.9</v>
      </c>
      <c r="L477" s="20"/>
      <c r="M477" s="20">
        <f>SUM(K477:L477)</f>
        <v>2497.9</v>
      </c>
      <c r="N477" s="7">
        <v>2497.9</v>
      </c>
      <c r="O477" s="20"/>
      <c r="P477" s="20">
        <f t="shared" si="866"/>
        <v>2497.9</v>
      </c>
      <c r="Q477" s="20"/>
      <c r="R477" s="20">
        <f>SUM(P477:Q477)</f>
        <v>2497.9</v>
      </c>
      <c r="S477" s="125"/>
    </row>
    <row r="478" spans="1:19" ht="63" hidden="1" outlineLevel="7" x14ac:dyDescent="0.2">
      <c r="A478" s="78" t="s">
        <v>489</v>
      </c>
      <c r="B478" s="78"/>
      <c r="C478" s="14" t="s">
        <v>659</v>
      </c>
      <c r="D478" s="6">
        <f>D479</f>
        <v>128.33699999999999</v>
      </c>
      <c r="E478" s="6">
        <f t="shared" ref="E478:M478" si="867">E479</f>
        <v>0</v>
      </c>
      <c r="F478" s="6">
        <f t="shared" si="867"/>
        <v>128.33699999999999</v>
      </c>
      <c r="G478" s="6">
        <f t="shared" si="867"/>
        <v>0</v>
      </c>
      <c r="H478" s="6">
        <f t="shared" si="867"/>
        <v>128.33699999999999</v>
      </c>
      <c r="I478" s="6">
        <f t="shared" ref="I478:N478" si="868">I479</f>
        <v>0</v>
      </c>
      <c r="J478" s="6">
        <f t="shared" ref="J478" si="869">J479</f>
        <v>0</v>
      </c>
      <c r="K478" s="6"/>
      <c r="L478" s="6">
        <f t="shared" si="867"/>
        <v>0</v>
      </c>
      <c r="M478" s="6">
        <f t="shared" si="867"/>
        <v>0</v>
      </c>
      <c r="N478" s="6">
        <f t="shared" si="868"/>
        <v>0</v>
      </c>
      <c r="O478" s="6">
        <f t="shared" ref="O478" si="870">O479</f>
        <v>0</v>
      </c>
      <c r="P478" s="6"/>
      <c r="Q478" s="6">
        <f t="shared" ref="Q478:R478" si="871">Q479</f>
        <v>0</v>
      </c>
      <c r="R478" s="6">
        <f t="shared" si="871"/>
        <v>0</v>
      </c>
      <c r="S478" s="125"/>
    </row>
    <row r="479" spans="1:19" ht="31.5" hidden="1" outlineLevel="7" x14ac:dyDescent="0.2">
      <c r="A479" s="79" t="s">
        <v>489</v>
      </c>
      <c r="B479" s="79" t="s">
        <v>70</v>
      </c>
      <c r="C479" s="15" t="s">
        <v>445</v>
      </c>
      <c r="D479" s="7">
        <v>128.33699999999999</v>
      </c>
      <c r="E479" s="8"/>
      <c r="F479" s="8">
        <f>SUM(D479:E479)</f>
        <v>128.33699999999999</v>
      </c>
      <c r="G479" s="8"/>
      <c r="H479" s="8">
        <f>SUM(F479:G479)</f>
        <v>128.33699999999999</v>
      </c>
      <c r="I479" s="7"/>
      <c r="J479" s="20"/>
      <c r="K479" s="20"/>
      <c r="L479" s="8"/>
      <c r="M479" s="8">
        <f>SUM(K479:L479)</f>
        <v>0</v>
      </c>
      <c r="N479" s="7"/>
      <c r="O479" s="20"/>
      <c r="P479" s="20"/>
      <c r="Q479" s="8"/>
      <c r="R479" s="8">
        <f>SUM(P479:Q479)</f>
        <v>0</v>
      </c>
      <c r="S479" s="125"/>
    </row>
    <row r="480" spans="1:19" ht="63" hidden="1" outlineLevel="7" x14ac:dyDescent="0.2">
      <c r="A480" s="78" t="s">
        <v>489</v>
      </c>
      <c r="B480" s="78"/>
      <c r="C480" s="14" t="s">
        <v>621</v>
      </c>
      <c r="D480" s="6">
        <f>D481</f>
        <v>641.70000000000005</v>
      </c>
      <c r="E480" s="6">
        <f t="shared" ref="E480:M480" si="872">E481</f>
        <v>-1.4999999999999999E-2</v>
      </c>
      <c r="F480" s="6">
        <f t="shared" si="872"/>
        <v>641.68500000000006</v>
      </c>
      <c r="G480" s="6">
        <f t="shared" si="872"/>
        <v>0</v>
      </c>
      <c r="H480" s="6">
        <f t="shared" si="872"/>
        <v>641.68500000000006</v>
      </c>
      <c r="I480" s="6">
        <f t="shared" ref="I480:N480" si="873">I481</f>
        <v>0</v>
      </c>
      <c r="J480" s="6">
        <f t="shared" ref="J480" si="874">J481</f>
        <v>0</v>
      </c>
      <c r="K480" s="6"/>
      <c r="L480" s="6">
        <f t="shared" si="872"/>
        <v>0</v>
      </c>
      <c r="M480" s="6">
        <f t="shared" si="872"/>
        <v>0</v>
      </c>
      <c r="N480" s="6">
        <f t="shared" si="873"/>
        <v>0</v>
      </c>
      <c r="O480" s="6">
        <f t="shared" ref="O480" si="875">O481</f>
        <v>0</v>
      </c>
      <c r="P480" s="6"/>
      <c r="Q480" s="6">
        <f t="shared" ref="Q480:R480" si="876">Q481</f>
        <v>0</v>
      </c>
      <c r="R480" s="6">
        <f t="shared" si="876"/>
        <v>0</v>
      </c>
      <c r="S480" s="125"/>
    </row>
    <row r="481" spans="1:19" ht="31.5" hidden="1" outlineLevel="7" x14ac:dyDescent="0.2">
      <c r="A481" s="79" t="s">
        <v>489</v>
      </c>
      <c r="B481" s="79" t="s">
        <v>70</v>
      </c>
      <c r="C481" s="15" t="s">
        <v>445</v>
      </c>
      <c r="D481" s="7">
        <v>641.70000000000005</v>
      </c>
      <c r="E481" s="8">
        <v>-1.4999999999999999E-2</v>
      </c>
      <c r="F481" s="8">
        <f>SUM(D481:E481)</f>
        <v>641.68500000000006</v>
      </c>
      <c r="G481" s="8"/>
      <c r="H481" s="8">
        <f>SUM(F481:G481)</f>
        <v>641.68500000000006</v>
      </c>
      <c r="I481" s="7"/>
      <c r="J481" s="20"/>
      <c r="K481" s="20"/>
      <c r="L481" s="8"/>
      <c r="M481" s="8">
        <f>SUM(K481:L481)</f>
        <v>0</v>
      </c>
      <c r="N481" s="7"/>
      <c r="O481" s="20"/>
      <c r="P481" s="20"/>
      <c r="Q481" s="8"/>
      <c r="R481" s="8">
        <f>SUM(P481:Q481)</f>
        <v>0</v>
      </c>
      <c r="S481" s="125"/>
    </row>
    <row r="482" spans="1:19" ht="31.5" hidden="1" outlineLevel="7" x14ac:dyDescent="0.2">
      <c r="A482" s="74" t="s">
        <v>467</v>
      </c>
      <c r="B482" s="74"/>
      <c r="C482" s="24" t="s">
        <v>627</v>
      </c>
      <c r="D482" s="6">
        <f t="shared" ref="D482:R486" si="877">D483</f>
        <v>1730.3</v>
      </c>
      <c r="E482" s="6">
        <f t="shared" si="877"/>
        <v>2.5440000000000001E-2</v>
      </c>
      <c r="F482" s="6">
        <f t="shared" si="877"/>
        <v>1730.3254399999998</v>
      </c>
      <c r="G482" s="6">
        <f t="shared" si="877"/>
        <v>0</v>
      </c>
      <c r="H482" s="6">
        <f t="shared" si="877"/>
        <v>1730.3254399999998</v>
      </c>
      <c r="I482" s="6">
        <f t="shared" si="877"/>
        <v>1306</v>
      </c>
      <c r="J482" s="6">
        <f t="shared" si="877"/>
        <v>0</v>
      </c>
      <c r="K482" s="6">
        <f t="shared" si="877"/>
        <v>1306</v>
      </c>
      <c r="L482" s="6">
        <f t="shared" si="877"/>
        <v>0</v>
      </c>
      <c r="M482" s="6">
        <f t="shared" si="877"/>
        <v>1306</v>
      </c>
      <c r="N482" s="6">
        <f t="shared" si="877"/>
        <v>1306</v>
      </c>
      <c r="O482" s="6">
        <f t="shared" si="877"/>
        <v>0</v>
      </c>
      <c r="P482" s="6">
        <f t="shared" si="877"/>
        <v>1306</v>
      </c>
      <c r="Q482" s="6">
        <f t="shared" si="877"/>
        <v>0</v>
      </c>
      <c r="R482" s="6">
        <f t="shared" si="877"/>
        <v>1306</v>
      </c>
      <c r="S482" s="125"/>
    </row>
    <row r="483" spans="1:19" ht="31.5" hidden="1" outlineLevel="7" x14ac:dyDescent="0.2">
      <c r="A483" s="75" t="s">
        <v>467</v>
      </c>
      <c r="B483" s="75" t="s">
        <v>70</v>
      </c>
      <c r="C483" s="23" t="s">
        <v>445</v>
      </c>
      <c r="D483" s="7">
        <v>1730.3</v>
      </c>
      <c r="E483" s="8">
        <v>2.5440000000000001E-2</v>
      </c>
      <c r="F483" s="8">
        <f>SUM(D483:E483)</f>
        <v>1730.3254399999998</v>
      </c>
      <c r="G483" s="8"/>
      <c r="H483" s="8">
        <f>SUM(F483:G483)</f>
        <v>1730.3254399999998</v>
      </c>
      <c r="I483" s="7">
        <v>1306</v>
      </c>
      <c r="J483" s="20"/>
      <c r="K483" s="20">
        <f>SUM(I483:J483)</f>
        <v>1306</v>
      </c>
      <c r="L483" s="8"/>
      <c r="M483" s="8">
        <f>SUM(K483:L483)</f>
        <v>1306</v>
      </c>
      <c r="N483" s="7">
        <v>1306</v>
      </c>
      <c r="O483" s="20"/>
      <c r="P483" s="20">
        <f>SUM(N483:O483)</f>
        <v>1306</v>
      </c>
      <c r="Q483" s="8"/>
      <c r="R483" s="8">
        <f>SUM(P483:Q483)</f>
        <v>1306</v>
      </c>
      <c r="S483" s="125"/>
    </row>
    <row r="484" spans="1:19" ht="31.5" outlineLevel="7" x14ac:dyDescent="0.2">
      <c r="A484" s="78" t="s">
        <v>467</v>
      </c>
      <c r="B484" s="76"/>
      <c r="C484" s="14" t="s">
        <v>899</v>
      </c>
      <c r="D484" s="7"/>
      <c r="E484" s="8"/>
      <c r="F484" s="8"/>
      <c r="G484" s="6">
        <f t="shared" si="877"/>
        <v>6973.741</v>
      </c>
      <c r="H484" s="6">
        <f t="shared" si="877"/>
        <v>6973.741</v>
      </c>
      <c r="I484" s="7"/>
      <c r="J484" s="20"/>
      <c r="K484" s="20"/>
      <c r="L484" s="8"/>
      <c r="M484" s="8"/>
      <c r="N484" s="7"/>
      <c r="O484" s="20"/>
      <c r="P484" s="20"/>
      <c r="Q484" s="8"/>
      <c r="R484" s="8"/>
      <c r="S484" s="125"/>
    </row>
    <row r="485" spans="1:19" ht="31.5" outlineLevel="7" x14ac:dyDescent="0.2">
      <c r="A485" s="79" t="s">
        <v>467</v>
      </c>
      <c r="B485" s="77" t="s">
        <v>70</v>
      </c>
      <c r="C485" s="13" t="s">
        <v>71</v>
      </c>
      <c r="D485" s="7"/>
      <c r="E485" s="8"/>
      <c r="F485" s="8"/>
      <c r="G485" s="8">
        <f>6672.33121+301.40979</f>
        <v>6973.741</v>
      </c>
      <c r="H485" s="8">
        <f>SUM(F485:G485)</f>
        <v>6973.741</v>
      </c>
      <c r="I485" s="7"/>
      <c r="J485" s="20"/>
      <c r="K485" s="20"/>
      <c r="L485" s="8"/>
      <c r="M485" s="8"/>
      <c r="N485" s="7"/>
      <c r="O485" s="20"/>
      <c r="P485" s="20"/>
      <c r="Q485" s="8"/>
      <c r="R485" s="8"/>
      <c r="S485" s="125"/>
    </row>
    <row r="486" spans="1:19" ht="31.5" hidden="1" outlineLevel="7" x14ac:dyDescent="0.2">
      <c r="A486" s="74" t="s">
        <v>467</v>
      </c>
      <c r="B486" s="74"/>
      <c r="C486" s="24" t="s">
        <v>473</v>
      </c>
      <c r="D486" s="6">
        <f t="shared" si="877"/>
        <v>967.11913000000004</v>
      </c>
      <c r="E486" s="6">
        <f t="shared" si="877"/>
        <v>0</v>
      </c>
      <c r="F486" s="6">
        <f t="shared" si="877"/>
        <v>967.11913000000004</v>
      </c>
      <c r="G486" s="6">
        <f t="shared" si="877"/>
        <v>0</v>
      </c>
      <c r="H486" s="6">
        <f t="shared" si="877"/>
        <v>967.11913000000004</v>
      </c>
      <c r="I486" s="6">
        <f t="shared" si="877"/>
        <v>0</v>
      </c>
      <c r="J486" s="6">
        <f t="shared" si="877"/>
        <v>0</v>
      </c>
      <c r="K486" s="6"/>
      <c r="L486" s="6">
        <f t="shared" si="877"/>
        <v>0</v>
      </c>
      <c r="M486" s="6">
        <f t="shared" si="877"/>
        <v>0</v>
      </c>
      <c r="N486" s="6">
        <f t="shared" si="877"/>
        <v>0</v>
      </c>
      <c r="O486" s="6">
        <f t="shared" si="877"/>
        <v>0</v>
      </c>
      <c r="P486" s="6"/>
      <c r="Q486" s="6">
        <f t="shared" si="877"/>
        <v>0</v>
      </c>
      <c r="R486" s="6">
        <f t="shared" si="877"/>
        <v>0</v>
      </c>
      <c r="S486" s="125"/>
    </row>
    <row r="487" spans="1:19" ht="31.5" hidden="1" outlineLevel="7" x14ac:dyDescent="0.2">
      <c r="A487" s="75" t="s">
        <v>467</v>
      </c>
      <c r="B487" s="75" t="s">
        <v>70</v>
      </c>
      <c r="C487" s="23" t="s">
        <v>445</v>
      </c>
      <c r="D487" s="7">
        <f>685.96113+281.158</f>
        <v>967.11913000000004</v>
      </c>
      <c r="E487" s="20"/>
      <c r="F487" s="21">
        <f>SUM(D487:E487)</f>
        <v>967.11913000000004</v>
      </c>
      <c r="G487" s="20"/>
      <c r="H487" s="21">
        <f>SUM(F487:G487)</f>
        <v>967.11913000000004</v>
      </c>
      <c r="I487" s="7"/>
      <c r="J487" s="20"/>
      <c r="K487" s="20"/>
      <c r="L487" s="20"/>
      <c r="M487" s="21">
        <f>SUM(K487:L487)</f>
        <v>0</v>
      </c>
      <c r="N487" s="7"/>
      <c r="O487" s="20"/>
      <c r="P487" s="20"/>
      <c r="Q487" s="20"/>
      <c r="R487" s="21">
        <f>SUM(P487:Q487)</f>
        <v>0</v>
      </c>
      <c r="S487" s="125"/>
    </row>
    <row r="488" spans="1:19" ht="31.5" hidden="1" outlineLevel="3" x14ac:dyDescent="0.2">
      <c r="A488" s="72" t="s">
        <v>247</v>
      </c>
      <c r="B488" s="72"/>
      <c r="C488" s="25" t="s">
        <v>248</v>
      </c>
      <c r="D488" s="19">
        <f>D489</f>
        <v>2533.8000000000002</v>
      </c>
      <c r="E488" s="19">
        <f t="shared" ref="E488:M488" si="878">E489</f>
        <v>0</v>
      </c>
      <c r="F488" s="19">
        <f t="shared" si="878"/>
        <v>2533.8000000000002</v>
      </c>
      <c r="G488" s="19">
        <f t="shared" si="878"/>
        <v>0</v>
      </c>
      <c r="H488" s="19">
        <f t="shared" si="878"/>
        <v>2533.8000000000002</v>
      </c>
      <c r="I488" s="19">
        <f>I489</f>
        <v>2277.8000000000002</v>
      </c>
      <c r="J488" s="19">
        <f t="shared" ref="J488" si="879">J489</f>
        <v>0</v>
      </c>
      <c r="K488" s="19">
        <f t="shared" ref="K488" si="880">K489</f>
        <v>2277.8000000000002</v>
      </c>
      <c r="L488" s="19">
        <f t="shared" si="878"/>
        <v>0</v>
      </c>
      <c r="M488" s="19">
        <f t="shared" si="878"/>
        <v>2277.8000000000002</v>
      </c>
      <c r="N488" s="19">
        <f>N489</f>
        <v>2166.5</v>
      </c>
      <c r="O488" s="19">
        <f t="shared" ref="O488" si="881">O489</f>
        <v>0</v>
      </c>
      <c r="P488" s="19">
        <f t="shared" ref="P488:R488" si="882">P489</f>
        <v>2166.5</v>
      </c>
      <c r="Q488" s="19">
        <f t="shared" si="882"/>
        <v>0</v>
      </c>
      <c r="R488" s="19">
        <f t="shared" si="882"/>
        <v>2166.5</v>
      </c>
      <c r="S488" s="125"/>
    </row>
    <row r="489" spans="1:19" ht="21.75" hidden="1" customHeight="1" outlineLevel="4" x14ac:dyDescent="0.2">
      <c r="A489" s="72" t="s">
        <v>249</v>
      </c>
      <c r="B489" s="72"/>
      <c r="C489" s="25" t="s">
        <v>250</v>
      </c>
      <c r="D489" s="19">
        <f>D490+D492</f>
        <v>2533.8000000000002</v>
      </c>
      <c r="E489" s="19">
        <f t="shared" ref="E489:F489" si="883">E490+E492</f>
        <v>0</v>
      </c>
      <c r="F489" s="19">
        <f t="shared" si="883"/>
        <v>2533.8000000000002</v>
      </c>
      <c r="G489" s="19">
        <f t="shared" ref="G489:H489" si="884">G490+G492</f>
        <v>0</v>
      </c>
      <c r="H489" s="19">
        <f t="shared" si="884"/>
        <v>2533.8000000000002</v>
      </c>
      <c r="I489" s="19">
        <f>I490+I492</f>
        <v>2277.8000000000002</v>
      </c>
      <c r="J489" s="19">
        <f t="shared" ref="J489" si="885">J490+J492</f>
        <v>0</v>
      </c>
      <c r="K489" s="19">
        <f t="shared" ref="K489:M489" si="886">K490+K492</f>
        <v>2277.8000000000002</v>
      </c>
      <c r="L489" s="19">
        <f t="shared" si="886"/>
        <v>0</v>
      </c>
      <c r="M489" s="19">
        <f t="shared" si="886"/>
        <v>2277.8000000000002</v>
      </c>
      <c r="N489" s="19">
        <f>N490+N492</f>
        <v>2166.5</v>
      </c>
      <c r="O489" s="19">
        <f t="shared" ref="O489" si="887">O490+O492</f>
        <v>0</v>
      </c>
      <c r="P489" s="19">
        <f t="shared" ref="P489:R489" si="888">P490+P492</f>
        <v>2166.5</v>
      </c>
      <c r="Q489" s="19">
        <f t="shared" si="888"/>
        <v>0</v>
      </c>
      <c r="R489" s="19">
        <f t="shared" si="888"/>
        <v>2166.5</v>
      </c>
      <c r="S489" s="125"/>
    </row>
    <row r="490" spans="1:19" ht="31.5" hidden="1" outlineLevel="5" x14ac:dyDescent="0.2">
      <c r="A490" s="72" t="s">
        <v>251</v>
      </c>
      <c r="B490" s="72"/>
      <c r="C490" s="25" t="s">
        <v>69</v>
      </c>
      <c r="D490" s="19">
        <f>D491</f>
        <v>1420.9</v>
      </c>
      <c r="E490" s="19">
        <f t="shared" ref="E490:M490" si="889">E491</f>
        <v>0</v>
      </c>
      <c r="F490" s="19">
        <f t="shared" si="889"/>
        <v>1420.9</v>
      </c>
      <c r="G490" s="19">
        <f t="shared" si="889"/>
        <v>0</v>
      </c>
      <c r="H490" s="19">
        <f t="shared" si="889"/>
        <v>1420.9</v>
      </c>
      <c r="I490" s="19">
        <f>I491</f>
        <v>1420.9</v>
      </c>
      <c r="J490" s="19">
        <f t="shared" ref="J490" si="890">J491</f>
        <v>0</v>
      </c>
      <c r="K490" s="19">
        <f t="shared" ref="K490" si="891">K491</f>
        <v>1420.9</v>
      </c>
      <c r="L490" s="19">
        <f t="shared" si="889"/>
        <v>0</v>
      </c>
      <c r="M490" s="19">
        <f t="shared" si="889"/>
        <v>1420.9</v>
      </c>
      <c r="N490" s="19">
        <f>N491</f>
        <v>1420.9</v>
      </c>
      <c r="O490" s="19">
        <f t="shared" ref="O490" si="892">O491</f>
        <v>0</v>
      </c>
      <c r="P490" s="19">
        <f t="shared" ref="P490:R490" si="893">P491</f>
        <v>1420.9</v>
      </c>
      <c r="Q490" s="19">
        <f t="shared" si="893"/>
        <v>0</v>
      </c>
      <c r="R490" s="19">
        <f t="shared" si="893"/>
        <v>1420.9</v>
      </c>
      <c r="S490" s="125"/>
    </row>
    <row r="491" spans="1:19" ht="31.5" hidden="1" outlineLevel="7" x14ac:dyDescent="0.2">
      <c r="A491" s="73" t="s">
        <v>251</v>
      </c>
      <c r="B491" s="73" t="s">
        <v>70</v>
      </c>
      <c r="C491" s="26" t="s">
        <v>71</v>
      </c>
      <c r="D491" s="20">
        <v>1420.9</v>
      </c>
      <c r="E491" s="20"/>
      <c r="F491" s="20">
        <f>SUM(D491:E491)</f>
        <v>1420.9</v>
      </c>
      <c r="G491" s="20"/>
      <c r="H491" s="20">
        <f>SUM(F491:G491)</f>
        <v>1420.9</v>
      </c>
      <c r="I491" s="20">
        <v>1420.9</v>
      </c>
      <c r="J491" s="20"/>
      <c r="K491" s="20">
        <f>SUM(I491:J491)</f>
        <v>1420.9</v>
      </c>
      <c r="L491" s="20"/>
      <c r="M491" s="20">
        <f>SUM(K491:L491)</f>
        <v>1420.9</v>
      </c>
      <c r="N491" s="20">
        <v>1420.9</v>
      </c>
      <c r="O491" s="20"/>
      <c r="P491" s="20">
        <f>SUM(N491:O491)</f>
        <v>1420.9</v>
      </c>
      <c r="Q491" s="20"/>
      <c r="R491" s="20">
        <f>SUM(P491:Q491)</f>
        <v>1420.9</v>
      </c>
      <c r="S491" s="125"/>
    </row>
    <row r="492" spans="1:19" ht="15.75" hidden="1" outlineLevel="5" x14ac:dyDescent="0.2">
      <c r="A492" s="72" t="s">
        <v>252</v>
      </c>
      <c r="B492" s="72"/>
      <c r="C492" s="25" t="s">
        <v>253</v>
      </c>
      <c r="D492" s="19">
        <f>D493</f>
        <v>1112.9000000000001</v>
      </c>
      <c r="E492" s="19">
        <f t="shared" ref="E492:M492" si="894">E493</f>
        <v>0</v>
      </c>
      <c r="F492" s="19">
        <f t="shared" si="894"/>
        <v>1112.9000000000001</v>
      </c>
      <c r="G492" s="19">
        <f t="shared" si="894"/>
        <v>0</v>
      </c>
      <c r="H492" s="19">
        <f t="shared" si="894"/>
        <v>1112.9000000000001</v>
      </c>
      <c r="I492" s="19">
        <f>I493</f>
        <v>856.9</v>
      </c>
      <c r="J492" s="19">
        <f t="shared" ref="J492" si="895">J493</f>
        <v>0</v>
      </c>
      <c r="K492" s="19">
        <f t="shared" ref="K492" si="896">K493</f>
        <v>856.9</v>
      </c>
      <c r="L492" s="19">
        <f t="shared" si="894"/>
        <v>0</v>
      </c>
      <c r="M492" s="19">
        <f t="shared" si="894"/>
        <v>856.9</v>
      </c>
      <c r="N492" s="19">
        <f>N493</f>
        <v>745.6</v>
      </c>
      <c r="O492" s="19">
        <f t="shared" ref="O492" si="897">O493</f>
        <v>0</v>
      </c>
      <c r="P492" s="19">
        <f t="shared" ref="P492:R492" si="898">P493</f>
        <v>745.6</v>
      </c>
      <c r="Q492" s="19">
        <f t="shared" si="898"/>
        <v>0</v>
      </c>
      <c r="R492" s="19">
        <f t="shared" si="898"/>
        <v>745.6</v>
      </c>
      <c r="S492" s="125"/>
    </row>
    <row r="493" spans="1:19" ht="15.75" hidden="1" outlineLevel="7" x14ac:dyDescent="0.2">
      <c r="A493" s="73" t="s">
        <v>252</v>
      </c>
      <c r="B493" s="73" t="s">
        <v>21</v>
      </c>
      <c r="C493" s="26" t="s">
        <v>22</v>
      </c>
      <c r="D493" s="20">
        <v>1112.9000000000001</v>
      </c>
      <c r="E493" s="20"/>
      <c r="F493" s="20">
        <f>SUM(D493:E493)</f>
        <v>1112.9000000000001</v>
      </c>
      <c r="G493" s="20"/>
      <c r="H493" s="20">
        <f>SUM(F493:G493)</f>
        <v>1112.9000000000001</v>
      </c>
      <c r="I493" s="20">
        <v>856.9</v>
      </c>
      <c r="J493" s="20"/>
      <c r="K493" s="20">
        <f>SUM(I493:J493)</f>
        <v>856.9</v>
      </c>
      <c r="L493" s="20"/>
      <c r="M493" s="20">
        <f>SUM(K493:L493)</f>
        <v>856.9</v>
      </c>
      <c r="N493" s="20">
        <v>745.6</v>
      </c>
      <c r="O493" s="20"/>
      <c r="P493" s="20">
        <f>SUM(N493:O493)</f>
        <v>745.6</v>
      </c>
      <c r="Q493" s="20"/>
      <c r="R493" s="20">
        <f>SUM(P493:Q493)</f>
        <v>745.6</v>
      </c>
      <c r="S493" s="125"/>
    </row>
    <row r="494" spans="1:19" ht="31.5" hidden="1" outlineLevel="3" x14ac:dyDescent="0.2">
      <c r="A494" s="72" t="s">
        <v>254</v>
      </c>
      <c r="B494" s="72"/>
      <c r="C494" s="25" t="s">
        <v>255</v>
      </c>
      <c r="D494" s="19">
        <f>D495</f>
        <v>1463.1</v>
      </c>
      <c r="E494" s="19">
        <f t="shared" ref="E494:M494" si="899">E495</f>
        <v>0</v>
      </c>
      <c r="F494" s="19">
        <f t="shared" si="899"/>
        <v>1463.1</v>
      </c>
      <c r="G494" s="19">
        <f t="shared" si="899"/>
        <v>0</v>
      </c>
      <c r="H494" s="19">
        <f t="shared" si="899"/>
        <v>1463.1</v>
      </c>
      <c r="I494" s="19">
        <f t="shared" ref="D494:R496" si="900">I495</f>
        <v>1463.1</v>
      </c>
      <c r="J494" s="19">
        <f t="shared" ref="J494" si="901">J495</f>
        <v>0</v>
      </c>
      <c r="K494" s="19">
        <f t="shared" ref="K494" si="902">K495</f>
        <v>1463.1</v>
      </c>
      <c r="L494" s="19">
        <f t="shared" si="899"/>
        <v>0</v>
      </c>
      <c r="M494" s="19">
        <f t="shared" si="899"/>
        <v>1463.1</v>
      </c>
      <c r="N494" s="19">
        <f t="shared" si="900"/>
        <v>1463.1</v>
      </c>
      <c r="O494" s="19">
        <f t="shared" ref="O494" si="903">O495</f>
        <v>0</v>
      </c>
      <c r="P494" s="19">
        <f t="shared" ref="P494:R494" si="904">P495</f>
        <v>1463.1</v>
      </c>
      <c r="Q494" s="19">
        <f t="shared" si="904"/>
        <v>0</v>
      </c>
      <c r="R494" s="19">
        <f t="shared" si="904"/>
        <v>1463.1</v>
      </c>
      <c r="S494" s="125"/>
    </row>
    <row r="495" spans="1:19" ht="31.5" hidden="1" outlineLevel="4" x14ac:dyDescent="0.2">
      <c r="A495" s="72" t="s">
        <v>256</v>
      </c>
      <c r="B495" s="72"/>
      <c r="C495" s="25" t="s">
        <v>257</v>
      </c>
      <c r="D495" s="19">
        <f t="shared" si="900"/>
        <v>1463.1</v>
      </c>
      <c r="E495" s="19">
        <f t="shared" si="900"/>
        <v>0</v>
      </c>
      <c r="F495" s="19">
        <f t="shared" si="900"/>
        <v>1463.1</v>
      </c>
      <c r="G495" s="19">
        <f t="shared" si="900"/>
        <v>0</v>
      </c>
      <c r="H495" s="19">
        <f t="shared" si="900"/>
        <v>1463.1</v>
      </c>
      <c r="I495" s="19">
        <f t="shared" si="900"/>
        <v>1463.1</v>
      </c>
      <c r="J495" s="19">
        <f t="shared" si="900"/>
        <v>0</v>
      </c>
      <c r="K495" s="19">
        <f t="shared" si="900"/>
        <v>1463.1</v>
      </c>
      <c r="L495" s="19">
        <f t="shared" si="900"/>
        <v>0</v>
      </c>
      <c r="M495" s="19">
        <f t="shared" si="900"/>
        <v>1463.1</v>
      </c>
      <c r="N495" s="19">
        <f t="shared" si="900"/>
        <v>1463.1</v>
      </c>
      <c r="O495" s="19">
        <f t="shared" si="900"/>
        <v>0</v>
      </c>
      <c r="P495" s="19">
        <f t="shared" si="900"/>
        <v>1463.1</v>
      </c>
      <c r="Q495" s="19">
        <f t="shared" si="900"/>
        <v>0</v>
      </c>
      <c r="R495" s="19">
        <f t="shared" si="900"/>
        <v>1463.1</v>
      </c>
      <c r="S495" s="125"/>
    </row>
    <row r="496" spans="1:19" ht="31.5" hidden="1" outlineLevel="5" x14ac:dyDescent="0.2">
      <c r="A496" s="72" t="s">
        <v>258</v>
      </c>
      <c r="B496" s="72"/>
      <c r="C496" s="25" t="s">
        <v>69</v>
      </c>
      <c r="D496" s="19">
        <f t="shared" si="900"/>
        <v>1463.1</v>
      </c>
      <c r="E496" s="19">
        <f t="shared" si="900"/>
        <v>0</v>
      </c>
      <c r="F496" s="19">
        <f t="shared" si="900"/>
        <v>1463.1</v>
      </c>
      <c r="G496" s="19">
        <f t="shared" si="900"/>
        <v>0</v>
      </c>
      <c r="H496" s="19">
        <f t="shared" si="900"/>
        <v>1463.1</v>
      </c>
      <c r="I496" s="19">
        <f t="shared" si="900"/>
        <v>1463.1</v>
      </c>
      <c r="J496" s="19">
        <f t="shared" si="900"/>
        <v>0</v>
      </c>
      <c r="K496" s="19">
        <f t="shared" si="900"/>
        <v>1463.1</v>
      </c>
      <c r="L496" s="19">
        <f t="shared" si="900"/>
        <v>0</v>
      </c>
      <c r="M496" s="19">
        <f t="shared" si="900"/>
        <v>1463.1</v>
      </c>
      <c r="N496" s="19">
        <f t="shared" si="900"/>
        <v>1463.1</v>
      </c>
      <c r="O496" s="19">
        <f t="shared" si="900"/>
        <v>0</v>
      </c>
      <c r="P496" s="19">
        <f t="shared" si="900"/>
        <v>1463.1</v>
      </c>
      <c r="Q496" s="19">
        <f t="shared" si="900"/>
        <v>0</v>
      </c>
      <c r="R496" s="19">
        <f t="shared" si="900"/>
        <v>1463.1</v>
      </c>
      <c r="S496" s="125"/>
    </row>
    <row r="497" spans="1:19" ht="31.5" hidden="1" outlineLevel="7" x14ac:dyDescent="0.2">
      <c r="A497" s="73" t="s">
        <v>258</v>
      </c>
      <c r="B497" s="73" t="s">
        <v>70</v>
      </c>
      <c r="C497" s="26" t="s">
        <v>71</v>
      </c>
      <c r="D497" s="20">
        <v>1463.1</v>
      </c>
      <c r="E497" s="20"/>
      <c r="F497" s="20">
        <f>SUM(D497:E497)</f>
        <v>1463.1</v>
      </c>
      <c r="G497" s="20"/>
      <c r="H497" s="20">
        <f>SUM(F497:G497)</f>
        <v>1463.1</v>
      </c>
      <c r="I497" s="20">
        <v>1463.1</v>
      </c>
      <c r="J497" s="20"/>
      <c r="K497" s="20">
        <f>SUM(I497:J497)</f>
        <v>1463.1</v>
      </c>
      <c r="L497" s="20"/>
      <c r="M497" s="20">
        <f>SUM(K497:L497)</f>
        <v>1463.1</v>
      </c>
      <c r="N497" s="20">
        <v>1463.1</v>
      </c>
      <c r="O497" s="20"/>
      <c r="P497" s="20">
        <f>SUM(N497:O497)</f>
        <v>1463.1</v>
      </c>
      <c r="Q497" s="20"/>
      <c r="R497" s="20">
        <f>SUM(P497:Q497)</f>
        <v>1463.1</v>
      </c>
      <c r="S497" s="125"/>
    </row>
    <row r="498" spans="1:19" ht="31.5" hidden="1" outlineLevel="3" x14ac:dyDescent="0.2">
      <c r="A498" s="72" t="s">
        <v>72</v>
      </c>
      <c r="B498" s="72"/>
      <c r="C498" s="25" t="s">
        <v>73</v>
      </c>
      <c r="D498" s="19">
        <f t="shared" ref="D498:R500" si="905">D499</f>
        <v>274.8</v>
      </c>
      <c r="E498" s="19">
        <f t="shared" si="905"/>
        <v>0</v>
      </c>
      <c r="F498" s="19">
        <f t="shared" si="905"/>
        <v>274.8</v>
      </c>
      <c r="G498" s="19">
        <f t="shared" si="905"/>
        <v>0</v>
      </c>
      <c r="H498" s="19">
        <f t="shared" si="905"/>
        <v>274.8</v>
      </c>
      <c r="I498" s="19">
        <f t="shared" si="905"/>
        <v>274.8</v>
      </c>
      <c r="J498" s="19">
        <f t="shared" si="905"/>
        <v>0</v>
      </c>
      <c r="K498" s="19">
        <f t="shared" si="905"/>
        <v>274.8</v>
      </c>
      <c r="L498" s="19">
        <f t="shared" si="905"/>
        <v>0</v>
      </c>
      <c r="M498" s="19">
        <f t="shared" si="905"/>
        <v>274.8</v>
      </c>
      <c r="N498" s="19">
        <f t="shared" si="905"/>
        <v>274.8</v>
      </c>
      <c r="O498" s="19">
        <f t="shared" si="905"/>
        <v>0</v>
      </c>
      <c r="P498" s="19">
        <f t="shared" si="905"/>
        <v>274.8</v>
      </c>
      <c r="Q498" s="19">
        <f t="shared" si="905"/>
        <v>0</v>
      </c>
      <c r="R498" s="19">
        <f t="shared" si="905"/>
        <v>274.8</v>
      </c>
      <c r="S498" s="125"/>
    </row>
    <row r="499" spans="1:19" ht="47.25" hidden="1" outlineLevel="4" x14ac:dyDescent="0.2">
      <c r="A499" s="72" t="s">
        <v>74</v>
      </c>
      <c r="B499" s="72"/>
      <c r="C499" s="25" t="s">
        <v>75</v>
      </c>
      <c r="D499" s="19">
        <f t="shared" si="905"/>
        <v>274.8</v>
      </c>
      <c r="E499" s="19">
        <f t="shared" si="905"/>
        <v>0</v>
      </c>
      <c r="F499" s="19">
        <f t="shared" si="905"/>
        <v>274.8</v>
      </c>
      <c r="G499" s="19">
        <f t="shared" si="905"/>
        <v>0</v>
      </c>
      <c r="H499" s="19">
        <f t="shared" si="905"/>
        <v>274.8</v>
      </c>
      <c r="I499" s="19">
        <f t="shared" si="905"/>
        <v>274.8</v>
      </c>
      <c r="J499" s="19">
        <f t="shared" si="905"/>
        <v>0</v>
      </c>
      <c r="K499" s="19">
        <f t="shared" si="905"/>
        <v>274.8</v>
      </c>
      <c r="L499" s="19">
        <f t="shared" si="905"/>
        <v>0</v>
      </c>
      <c r="M499" s="19">
        <f t="shared" si="905"/>
        <v>274.8</v>
      </c>
      <c r="N499" s="19">
        <f t="shared" si="905"/>
        <v>274.8</v>
      </c>
      <c r="O499" s="19">
        <f t="shared" si="905"/>
        <v>0</v>
      </c>
      <c r="P499" s="19">
        <f t="shared" si="905"/>
        <v>274.8</v>
      </c>
      <c r="Q499" s="19">
        <f t="shared" si="905"/>
        <v>0</v>
      </c>
      <c r="R499" s="19">
        <f t="shared" si="905"/>
        <v>274.8</v>
      </c>
      <c r="S499" s="125"/>
    </row>
    <row r="500" spans="1:19" ht="31.5" hidden="1" outlineLevel="5" x14ac:dyDescent="0.2">
      <c r="A500" s="72" t="s">
        <v>458</v>
      </c>
      <c r="B500" s="72"/>
      <c r="C500" s="25" t="s">
        <v>459</v>
      </c>
      <c r="D500" s="19">
        <f t="shared" si="905"/>
        <v>274.8</v>
      </c>
      <c r="E500" s="19">
        <f t="shared" si="905"/>
        <v>0</v>
      </c>
      <c r="F500" s="19">
        <f t="shared" si="905"/>
        <v>274.8</v>
      </c>
      <c r="G500" s="19">
        <f t="shared" si="905"/>
        <v>0</v>
      </c>
      <c r="H500" s="19">
        <f t="shared" si="905"/>
        <v>274.8</v>
      </c>
      <c r="I500" s="19">
        <f t="shared" si="905"/>
        <v>274.8</v>
      </c>
      <c r="J500" s="19">
        <f t="shared" si="905"/>
        <v>0</v>
      </c>
      <c r="K500" s="19">
        <f t="shared" si="905"/>
        <v>274.8</v>
      </c>
      <c r="L500" s="19">
        <f t="shared" si="905"/>
        <v>0</v>
      </c>
      <c r="M500" s="19">
        <f t="shared" si="905"/>
        <v>274.8</v>
      </c>
      <c r="N500" s="19">
        <f t="shared" si="905"/>
        <v>274.8</v>
      </c>
      <c r="O500" s="19">
        <f t="shared" si="905"/>
        <v>0</v>
      </c>
      <c r="P500" s="19">
        <f t="shared" si="905"/>
        <v>274.8</v>
      </c>
      <c r="Q500" s="19">
        <f t="shared" si="905"/>
        <v>0</v>
      </c>
      <c r="R500" s="19">
        <f t="shared" si="905"/>
        <v>274.8</v>
      </c>
      <c r="S500" s="125"/>
    </row>
    <row r="501" spans="1:19" ht="31.5" hidden="1" outlineLevel="7" x14ac:dyDescent="0.2">
      <c r="A501" s="73" t="s">
        <v>458</v>
      </c>
      <c r="B501" s="73" t="s">
        <v>70</v>
      </c>
      <c r="C501" s="26" t="s">
        <v>71</v>
      </c>
      <c r="D501" s="20">
        <v>274.8</v>
      </c>
      <c r="E501" s="20"/>
      <c r="F501" s="20">
        <f>SUM(D501:E501)</f>
        <v>274.8</v>
      </c>
      <c r="G501" s="20"/>
      <c r="H501" s="20">
        <f>SUM(F501:G501)</f>
        <v>274.8</v>
      </c>
      <c r="I501" s="20">
        <v>274.8</v>
      </c>
      <c r="J501" s="20"/>
      <c r="K501" s="20">
        <f>SUM(I501:J501)</f>
        <v>274.8</v>
      </c>
      <c r="L501" s="20"/>
      <c r="M501" s="20">
        <f>SUM(K501:L501)</f>
        <v>274.8</v>
      </c>
      <c r="N501" s="20">
        <v>274.8</v>
      </c>
      <c r="O501" s="20"/>
      <c r="P501" s="20">
        <f>SUM(N501:O501)</f>
        <v>274.8</v>
      </c>
      <c r="Q501" s="20"/>
      <c r="R501" s="20">
        <f>SUM(P501:Q501)</f>
        <v>274.8</v>
      </c>
      <c r="S501" s="125"/>
    </row>
    <row r="502" spans="1:19" ht="31.5" outlineLevel="2" collapsed="1" x14ac:dyDescent="0.2">
      <c r="A502" s="72" t="s">
        <v>24</v>
      </c>
      <c r="B502" s="72"/>
      <c r="C502" s="25" t="s">
        <v>25</v>
      </c>
      <c r="D502" s="19">
        <f>D503+D513+D535</f>
        <v>35450.699999999997</v>
      </c>
      <c r="E502" s="19">
        <f t="shared" ref="E502:F502" si="906">E503+E513+E535</f>
        <v>0</v>
      </c>
      <c r="F502" s="19">
        <f t="shared" si="906"/>
        <v>35450.699999999997</v>
      </c>
      <c r="G502" s="19">
        <f t="shared" ref="G502:H502" si="907">G503+G513+G535</f>
        <v>5547.5</v>
      </c>
      <c r="H502" s="19">
        <f t="shared" si="907"/>
        <v>40998.199999999997</v>
      </c>
      <c r="I502" s="19">
        <f t="shared" ref="I502:N502" si="908">I503+I513+I535</f>
        <v>28322.7</v>
      </c>
      <c r="J502" s="19">
        <f t="shared" ref="J502" si="909">J503+J513+J535</f>
        <v>0</v>
      </c>
      <c r="K502" s="19">
        <f t="shared" ref="K502:M502" si="910">K503+K513+K535</f>
        <v>28322.7</v>
      </c>
      <c r="L502" s="19">
        <f t="shared" si="910"/>
        <v>-2133.137999999999</v>
      </c>
      <c r="M502" s="19">
        <f t="shared" si="910"/>
        <v>26189.562000000002</v>
      </c>
      <c r="N502" s="19">
        <f t="shared" si="908"/>
        <v>27334.3</v>
      </c>
      <c r="O502" s="19">
        <f t="shared" ref="O502" si="911">O503+O513+O535</f>
        <v>0</v>
      </c>
      <c r="P502" s="19">
        <f t="shared" ref="P502:R502" si="912">P503+P513+P535</f>
        <v>27334.3</v>
      </c>
      <c r="Q502" s="19">
        <f t="shared" si="912"/>
        <v>9733.6999999999989</v>
      </c>
      <c r="R502" s="19">
        <f t="shared" si="912"/>
        <v>37068</v>
      </c>
      <c r="S502" s="125"/>
    </row>
    <row r="503" spans="1:19" ht="31.5" outlineLevel="3" x14ac:dyDescent="0.2">
      <c r="A503" s="72" t="s">
        <v>387</v>
      </c>
      <c r="B503" s="72"/>
      <c r="C503" s="25" t="s">
        <v>388</v>
      </c>
      <c r="D503" s="19">
        <f>D504</f>
        <v>22984.3</v>
      </c>
      <c r="E503" s="19">
        <f t="shared" ref="E503:M503" si="913">E504</f>
        <v>0</v>
      </c>
      <c r="F503" s="19">
        <f t="shared" si="913"/>
        <v>22984.3</v>
      </c>
      <c r="G503" s="19">
        <f t="shared" si="913"/>
        <v>-5459.3</v>
      </c>
      <c r="H503" s="19">
        <f t="shared" si="913"/>
        <v>17525</v>
      </c>
      <c r="I503" s="19">
        <f t="shared" ref="I503:N503" si="914">I504</f>
        <v>23074.600000000002</v>
      </c>
      <c r="J503" s="19">
        <f t="shared" ref="J503" si="915">J504</f>
        <v>0</v>
      </c>
      <c r="K503" s="19">
        <f t="shared" ref="K503" si="916">K504</f>
        <v>23074.600000000002</v>
      </c>
      <c r="L503" s="19">
        <f t="shared" si="913"/>
        <v>-9312.637999999999</v>
      </c>
      <c r="M503" s="19">
        <f t="shared" si="913"/>
        <v>13761.962000000003</v>
      </c>
      <c r="N503" s="19">
        <f t="shared" si="914"/>
        <v>3000</v>
      </c>
      <c r="O503" s="19">
        <f t="shared" ref="O503" si="917">O504</f>
        <v>0</v>
      </c>
      <c r="P503" s="19">
        <f t="shared" ref="P503:R503" si="918">P504</f>
        <v>3000</v>
      </c>
      <c r="Q503" s="19">
        <f t="shared" si="918"/>
        <v>9729.1999999999989</v>
      </c>
      <c r="R503" s="19">
        <f t="shared" si="918"/>
        <v>12729.2</v>
      </c>
      <c r="S503" s="125"/>
    </row>
    <row r="504" spans="1:19" ht="31.5" outlineLevel="4" x14ac:dyDescent="0.2">
      <c r="A504" s="72" t="s">
        <v>389</v>
      </c>
      <c r="B504" s="72"/>
      <c r="C504" s="25" t="s">
        <v>390</v>
      </c>
      <c r="D504" s="19">
        <f>D509+D507+D505+D511</f>
        <v>22984.3</v>
      </c>
      <c r="E504" s="19">
        <f t="shared" ref="E504:F504" si="919">E509+E507+E505+E511</f>
        <v>0</v>
      </c>
      <c r="F504" s="19">
        <f t="shared" si="919"/>
        <v>22984.3</v>
      </c>
      <c r="G504" s="19">
        <f t="shared" ref="G504:H504" si="920">G509+G507+G505+G511</f>
        <v>-5459.3</v>
      </c>
      <c r="H504" s="19">
        <f t="shared" si="920"/>
        <v>17525</v>
      </c>
      <c r="I504" s="19">
        <f>I509+I507+I505+I511</f>
        <v>23074.600000000002</v>
      </c>
      <c r="J504" s="19">
        <f t="shared" ref="J504" si="921">J509+J507+J505+J511</f>
        <v>0</v>
      </c>
      <c r="K504" s="19">
        <f t="shared" ref="K504:M504" si="922">K509+K507+K505+K511</f>
        <v>23074.600000000002</v>
      </c>
      <c r="L504" s="19">
        <f t="shared" si="922"/>
        <v>-9312.637999999999</v>
      </c>
      <c r="M504" s="19">
        <f t="shared" si="922"/>
        <v>13761.962000000003</v>
      </c>
      <c r="N504" s="19">
        <f>N509+N507+N505+N511</f>
        <v>3000</v>
      </c>
      <c r="O504" s="19">
        <f t="shared" ref="O504" si="923">O509+O507+O505+O511</f>
        <v>0</v>
      </c>
      <c r="P504" s="19">
        <f t="shared" ref="P504:R504" si="924">P509+P507+P505+P511</f>
        <v>3000</v>
      </c>
      <c r="Q504" s="19">
        <f t="shared" si="924"/>
        <v>9729.1999999999989</v>
      </c>
      <c r="R504" s="19">
        <f t="shared" si="924"/>
        <v>12729.2</v>
      </c>
      <c r="S504" s="125"/>
    </row>
    <row r="505" spans="1:19" ht="15.75" outlineLevel="5" x14ac:dyDescent="0.2">
      <c r="A505" s="178" t="s">
        <v>391</v>
      </c>
      <c r="B505" s="72"/>
      <c r="C505" s="25" t="s">
        <v>628</v>
      </c>
      <c r="D505" s="19">
        <f>D506</f>
        <v>17970</v>
      </c>
      <c r="E505" s="19">
        <f t="shared" ref="E505:M505" si="925">E506</f>
        <v>0</v>
      </c>
      <c r="F505" s="19">
        <f t="shared" si="925"/>
        <v>17970</v>
      </c>
      <c r="G505" s="19">
        <f t="shared" si="925"/>
        <v>-9341.7000000000007</v>
      </c>
      <c r="H505" s="19">
        <f t="shared" si="925"/>
        <v>8628.2999999999993</v>
      </c>
      <c r="I505" s="19">
        <f>I506</f>
        <v>17750.900000000001</v>
      </c>
      <c r="J505" s="19">
        <f t="shared" ref="J505" si="926">J506</f>
        <v>0</v>
      </c>
      <c r="K505" s="19">
        <f t="shared" ref="K505" si="927">K506</f>
        <v>17750.900000000001</v>
      </c>
      <c r="L505" s="19">
        <f t="shared" si="925"/>
        <v>-12818.8</v>
      </c>
      <c r="M505" s="19">
        <f t="shared" si="925"/>
        <v>4932.1000000000022</v>
      </c>
      <c r="N505" s="19">
        <f>N506</f>
        <v>0</v>
      </c>
      <c r="O505" s="19">
        <f t="shared" ref="O505" si="928">O506</f>
        <v>0</v>
      </c>
      <c r="P505" s="19"/>
      <c r="Q505" s="19">
        <f t="shared" ref="Q505:R505" si="929">Q506</f>
        <v>5069.3</v>
      </c>
      <c r="R505" s="19">
        <f t="shared" si="929"/>
        <v>5069.3</v>
      </c>
      <c r="S505" s="125"/>
    </row>
    <row r="506" spans="1:19" ht="15.75" outlineLevel="5" x14ac:dyDescent="0.2">
      <c r="A506" s="179" t="s">
        <v>391</v>
      </c>
      <c r="B506" s="73" t="s">
        <v>21</v>
      </c>
      <c r="C506" s="26" t="s">
        <v>22</v>
      </c>
      <c r="D506" s="20">
        <v>17970</v>
      </c>
      <c r="E506" s="20"/>
      <c r="F506" s="20">
        <f>SUM(D506:E506)</f>
        <v>17970</v>
      </c>
      <c r="G506" s="20">
        <v>-9341.7000000000007</v>
      </c>
      <c r="H506" s="20">
        <f>SUM(F506:G506)</f>
        <v>8628.2999999999993</v>
      </c>
      <c r="I506" s="20">
        <v>17750.900000000001</v>
      </c>
      <c r="J506" s="20"/>
      <c r="K506" s="20">
        <f>SUM(I506:J506)</f>
        <v>17750.900000000001</v>
      </c>
      <c r="L506" s="20">
        <v>-12818.8</v>
      </c>
      <c r="M506" s="20">
        <f>SUM(K506:L506)</f>
        <v>4932.1000000000022</v>
      </c>
      <c r="N506" s="20"/>
      <c r="O506" s="20"/>
      <c r="P506" s="20"/>
      <c r="Q506" s="20">
        <v>5069.3</v>
      </c>
      <c r="R506" s="20">
        <f>SUM(P506:Q506)</f>
        <v>5069.3</v>
      </c>
      <c r="S506" s="125"/>
    </row>
    <row r="507" spans="1:19" ht="31.5" outlineLevel="5" x14ac:dyDescent="0.2">
      <c r="A507" s="72" t="s">
        <v>392</v>
      </c>
      <c r="B507" s="72"/>
      <c r="C507" s="25" t="s">
        <v>629</v>
      </c>
      <c r="D507" s="19">
        <f>D508</f>
        <v>3000</v>
      </c>
      <c r="E507" s="19">
        <f t="shared" ref="E507:M507" si="930">E508</f>
        <v>0</v>
      </c>
      <c r="F507" s="19">
        <f t="shared" si="930"/>
        <v>3000</v>
      </c>
      <c r="G507" s="19">
        <f t="shared" si="930"/>
        <v>209</v>
      </c>
      <c r="H507" s="19">
        <f t="shared" si="930"/>
        <v>3209</v>
      </c>
      <c r="I507" s="19">
        <f>I508</f>
        <v>3000</v>
      </c>
      <c r="J507" s="19">
        <f t="shared" ref="J507" si="931">J508</f>
        <v>0</v>
      </c>
      <c r="K507" s="19">
        <f t="shared" ref="K507" si="932">K508</f>
        <v>3000</v>
      </c>
      <c r="L507" s="19">
        <f t="shared" si="930"/>
        <v>0</v>
      </c>
      <c r="M507" s="19">
        <f t="shared" si="930"/>
        <v>3000</v>
      </c>
      <c r="N507" s="19">
        <f>N508</f>
        <v>3000</v>
      </c>
      <c r="O507" s="19">
        <f t="shared" ref="O507" si="933">O508</f>
        <v>0</v>
      </c>
      <c r="P507" s="19">
        <f t="shared" ref="P507:R507" si="934">P508</f>
        <v>3000</v>
      </c>
      <c r="Q507" s="19">
        <f t="shared" si="934"/>
        <v>0</v>
      </c>
      <c r="R507" s="19">
        <f t="shared" si="934"/>
        <v>3000</v>
      </c>
      <c r="S507" s="125"/>
    </row>
    <row r="508" spans="1:19" ht="15.75" outlineLevel="7" x14ac:dyDescent="0.2">
      <c r="A508" s="73" t="s">
        <v>392</v>
      </c>
      <c r="B508" s="73" t="s">
        <v>21</v>
      </c>
      <c r="C508" s="26" t="s">
        <v>22</v>
      </c>
      <c r="D508" s="20">
        <v>3000</v>
      </c>
      <c r="E508" s="20"/>
      <c r="F508" s="20">
        <f>SUM(D508:E508)</f>
        <v>3000</v>
      </c>
      <c r="G508" s="20">
        <v>209</v>
      </c>
      <c r="H508" s="20">
        <f>SUM(F508:G508)</f>
        <v>3209</v>
      </c>
      <c r="I508" s="20">
        <v>3000</v>
      </c>
      <c r="J508" s="20"/>
      <c r="K508" s="20">
        <f>SUM(I508:J508)</f>
        <v>3000</v>
      </c>
      <c r="L508" s="20"/>
      <c r="M508" s="20">
        <f>SUM(K508:L508)</f>
        <v>3000</v>
      </c>
      <c r="N508" s="20">
        <v>3000</v>
      </c>
      <c r="O508" s="20"/>
      <c r="P508" s="20">
        <f>SUM(N508:O508)</f>
        <v>3000</v>
      </c>
      <c r="Q508" s="20"/>
      <c r="R508" s="20">
        <f>SUM(P508:Q508)</f>
        <v>3000</v>
      </c>
      <c r="S508" s="125"/>
    </row>
    <row r="509" spans="1:19" ht="31.5" outlineLevel="5" x14ac:dyDescent="0.2">
      <c r="A509" s="72" t="s">
        <v>392</v>
      </c>
      <c r="B509" s="72"/>
      <c r="C509" s="25" t="s">
        <v>630</v>
      </c>
      <c r="D509" s="19">
        <f>D510</f>
        <v>1510.7</v>
      </c>
      <c r="E509" s="19">
        <f t="shared" ref="E509:M509" si="935">E510</f>
        <v>0</v>
      </c>
      <c r="F509" s="19">
        <f t="shared" si="935"/>
        <v>1510.7</v>
      </c>
      <c r="G509" s="19">
        <f t="shared" si="935"/>
        <v>2755.1</v>
      </c>
      <c r="H509" s="19">
        <f t="shared" si="935"/>
        <v>4265.8</v>
      </c>
      <c r="I509" s="19">
        <f>I510</f>
        <v>1742.8</v>
      </c>
      <c r="J509" s="19">
        <f t="shared" ref="J509" si="936">J510</f>
        <v>0</v>
      </c>
      <c r="K509" s="19">
        <f t="shared" ref="K509" si="937">K510</f>
        <v>1742.8</v>
      </c>
      <c r="L509" s="19">
        <f t="shared" si="935"/>
        <v>2629.5619999999999</v>
      </c>
      <c r="M509" s="19">
        <f t="shared" si="935"/>
        <v>4372.3620000000001</v>
      </c>
      <c r="N509" s="19">
        <f>N510</f>
        <v>0</v>
      </c>
      <c r="O509" s="19">
        <f t="shared" ref="O509" si="938">O510</f>
        <v>0</v>
      </c>
      <c r="P509" s="19"/>
      <c r="Q509" s="19">
        <f t="shared" ref="Q509:R509" si="939">Q510</f>
        <v>3588.1</v>
      </c>
      <c r="R509" s="19">
        <f t="shared" si="939"/>
        <v>3588.1</v>
      </c>
      <c r="S509" s="125"/>
    </row>
    <row r="510" spans="1:19" ht="15.75" outlineLevel="7" x14ac:dyDescent="0.2">
      <c r="A510" s="73" t="s">
        <v>392</v>
      </c>
      <c r="B510" s="73" t="s">
        <v>21</v>
      </c>
      <c r="C510" s="26" t="s">
        <v>22</v>
      </c>
      <c r="D510" s="20">
        <v>1510.7</v>
      </c>
      <c r="E510" s="20"/>
      <c r="F510" s="20">
        <f>SUM(D510:E510)</f>
        <v>1510.7</v>
      </c>
      <c r="G510" s="20">
        <v>2755.1</v>
      </c>
      <c r="H510" s="20">
        <f>SUM(F510:G510)</f>
        <v>4265.8</v>
      </c>
      <c r="I510" s="20">
        <v>1742.8</v>
      </c>
      <c r="J510" s="20"/>
      <c r="K510" s="20">
        <f>SUM(I510:J510)</f>
        <v>1742.8</v>
      </c>
      <c r="L510" s="20">
        <v>2629.5619999999999</v>
      </c>
      <c r="M510" s="20">
        <f>SUM(K510:L510)</f>
        <v>4372.3620000000001</v>
      </c>
      <c r="N510" s="20"/>
      <c r="O510" s="20"/>
      <c r="P510" s="20"/>
      <c r="Q510" s="20">
        <v>3588.1</v>
      </c>
      <c r="R510" s="20">
        <f>SUM(P510:Q510)</f>
        <v>3588.1</v>
      </c>
      <c r="S510" s="125"/>
    </row>
    <row r="511" spans="1:19" ht="31.5" outlineLevel="5" x14ac:dyDescent="0.2">
      <c r="A511" s="72" t="s">
        <v>392</v>
      </c>
      <c r="B511" s="72"/>
      <c r="C511" s="25" t="s">
        <v>631</v>
      </c>
      <c r="D511" s="19">
        <f>D512</f>
        <v>503.6</v>
      </c>
      <c r="E511" s="19">
        <f t="shared" ref="E511:M511" si="940">E512</f>
        <v>0</v>
      </c>
      <c r="F511" s="19">
        <f t="shared" si="940"/>
        <v>503.6</v>
      </c>
      <c r="G511" s="19">
        <f t="shared" si="940"/>
        <v>918.3</v>
      </c>
      <c r="H511" s="19">
        <f t="shared" si="940"/>
        <v>1421.9</v>
      </c>
      <c r="I511" s="19">
        <f>I512</f>
        <v>580.9</v>
      </c>
      <c r="J511" s="19">
        <f t="shared" ref="J511" si="941">J512</f>
        <v>0</v>
      </c>
      <c r="K511" s="19">
        <f t="shared" ref="K511" si="942">K512</f>
        <v>580.9</v>
      </c>
      <c r="L511" s="19">
        <f t="shared" si="940"/>
        <v>876.6</v>
      </c>
      <c r="M511" s="19">
        <f t="shared" si="940"/>
        <v>1457.5</v>
      </c>
      <c r="N511" s="19">
        <f>N512</f>
        <v>0</v>
      </c>
      <c r="O511" s="19">
        <f t="shared" ref="O511" si="943">O512</f>
        <v>0</v>
      </c>
      <c r="P511" s="19"/>
      <c r="Q511" s="19">
        <f t="shared" ref="Q511:R511" si="944">Q512</f>
        <v>1071.8</v>
      </c>
      <c r="R511" s="19">
        <f t="shared" si="944"/>
        <v>1071.8</v>
      </c>
      <c r="S511" s="125"/>
    </row>
    <row r="512" spans="1:19" ht="15.75" outlineLevel="7" x14ac:dyDescent="0.2">
      <c r="A512" s="73" t="s">
        <v>392</v>
      </c>
      <c r="B512" s="73" t="s">
        <v>21</v>
      </c>
      <c r="C512" s="26" t="s">
        <v>22</v>
      </c>
      <c r="D512" s="20">
        <v>503.6</v>
      </c>
      <c r="E512" s="20"/>
      <c r="F512" s="20">
        <f>SUM(D512:E512)</f>
        <v>503.6</v>
      </c>
      <c r="G512" s="20">
        <v>918.3</v>
      </c>
      <c r="H512" s="20">
        <f>SUM(F512:G512)</f>
        <v>1421.9</v>
      </c>
      <c r="I512" s="20">
        <v>580.9</v>
      </c>
      <c r="J512" s="20"/>
      <c r="K512" s="20">
        <f>SUM(I512:J512)</f>
        <v>580.9</v>
      </c>
      <c r="L512" s="20">
        <v>876.6</v>
      </c>
      <c r="M512" s="20">
        <f>SUM(K512:L512)</f>
        <v>1457.5</v>
      </c>
      <c r="N512" s="20"/>
      <c r="O512" s="20"/>
      <c r="P512" s="20"/>
      <c r="Q512" s="20">
        <v>1071.8</v>
      </c>
      <c r="R512" s="20">
        <f>SUM(P512:Q512)</f>
        <v>1071.8</v>
      </c>
      <c r="S512" s="125"/>
    </row>
    <row r="513" spans="1:19" ht="31.5" customHeight="1" outlineLevel="3" x14ac:dyDescent="0.2">
      <c r="A513" s="72" t="s">
        <v>26</v>
      </c>
      <c r="B513" s="72"/>
      <c r="C513" s="25" t="s">
        <v>27</v>
      </c>
      <c r="D513" s="19">
        <f>D514+D525</f>
        <v>9966.3999999999978</v>
      </c>
      <c r="E513" s="19">
        <f t="shared" ref="E513:F513" si="945">E514+E525</f>
        <v>0</v>
      </c>
      <c r="F513" s="19">
        <f t="shared" si="945"/>
        <v>9966.3999999999978</v>
      </c>
      <c r="G513" s="19">
        <f t="shared" ref="G513:H513" si="946">G514+G525</f>
        <v>2006.8</v>
      </c>
      <c r="H513" s="19">
        <f t="shared" si="946"/>
        <v>11973.2</v>
      </c>
      <c r="I513" s="19">
        <f t="shared" ref="I513:N513" si="947">I514+I525</f>
        <v>3323.1</v>
      </c>
      <c r="J513" s="19">
        <f t="shared" ref="J513" si="948">J514+J525</f>
        <v>0</v>
      </c>
      <c r="K513" s="19">
        <f t="shared" ref="K513:M513" si="949">K514+K525</f>
        <v>3323.1</v>
      </c>
      <c r="L513" s="19">
        <f t="shared" si="949"/>
        <v>4.5</v>
      </c>
      <c r="M513" s="19">
        <f t="shared" si="949"/>
        <v>3327.6</v>
      </c>
      <c r="N513" s="19">
        <f t="shared" si="947"/>
        <v>22659.3</v>
      </c>
      <c r="O513" s="19">
        <f t="shared" ref="O513" si="950">O514+O525</f>
        <v>0</v>
      </c>
      <c r="P513" s="19">
        <f t="shared" ref="P513:R513" si="951">P514+P525</f>
        <v>22659.3</v>
      </c>
      <c r="Q513" s="19">
        <f t="shared" si="951"/>
        <v>4.5</v>
      </c>
      <c r="R513" s="19">
        <f t="shared" si="951"/>
        <v>22663.8</v>
      </c>
      <c r="S513" s="125"/>
    </row>
    <row r="514" spans="1:19" ht="31.5" outlineLevel="4" x14ac:dyDescent="0.2">
      <c r="A514" s="72" t="s">
        <v>259</v>
      </c>
      <c r="B514" s="72"/>
      <c r="C514" s="25" t="s">
        <v>260</v>
      </c>
      <c r="D514" s="19">
        <f>D515+D517+D519+D521+D523</f>
        <v>3399.3</v>
      </c>
      <c r="E514" s="19">
        <f t="shared" ref="E514:F514" si="952">E515+E517+E519+E521+E523</f>
        <v>0</v>
      </c>
      <c r="F514" s="19">
        <f t="shared" si="952"/>
        <v>3399.3</v>
      </c>
      <c r="G514" s="19">
        <f t="shared" ref="G514:H514" si="953">G515+G517+G519+G521+G523</f>
        <v>2000</v>
      </c>
      <c r="H514" s="19">
        <f t="shared" si="953"/>
        <v>5399.3</v>
      </c>
      <c r="I514" s="19">
        <f t="shared" ref="I514:N514" si="954">I515+I517+I519+I521+I523</f>
        <v>2508.1</v>
      </c>
      <c r="J514" s="19">
        <f t="shared" ref="J514" si="955">J515+J517+J519+J521+J523</f>
        <v>0</v>
      </c>
      <c r="K514" s="19">
        <f t="shared" ref="K514:M514" si="956">K515+K517+K519+K521+K523</f>
        <v>2508.1</v>
      </c>
      <c r="L514" s="19">
        <f t="shared" si="956"/>
        <v>0</v>
      </c>
      <c r="M514" s="19">
        <f t="shared" si="956"/>
        <v>2508.1</v>
      </c>
      <c r="N514" s="19">
        <f t="shared" si="954"/>
        <v>2352.7999999999997</v>
      </c>
      <c r="O514" s="19">
        <f t="shared" ref="O514" si="957">O515+O517+O519+O521+O523</f>
        <v>0</v>
      </c>
      <c r="P514" s="19">
        <f t="shared" ref="P514:R514" si="958">P515+P517+P519+P521+P523</f>
        <v>2352.7999999999997</v>
      </c>
      <c r="Q514" s="19">
        <f t="shared" si="958"/>
        <v>0</v>
      </c>
      <c r="R514" s="19">
        <f t="shared" si="958"/>
        <v>2352.7999999999997</v>
      </c>
      <c r="S514" s="125"/>
    </row>
    <row r="515" spans="1:19" ht="15.75" hidden="1" outlineLevel="5" x14ac:dyDescent="0.2">
      <c r="A515" s="72" t="s">
        <v>261</v>
      </c>
      <c r="B515" s="72"/>
      <c r="C515" s="25" t="s">
        <v>262</v>
      </c>
      <c r="D515" s="19">
        <f>D516</f>
        <v>11.4</v>
      </c>
      <c r="E515" s="19">
        <f t="shared" ref="E515:M515" si="959">E516</f>
        <v>0</v>
      </c>
      <c r="F515" s="19">
        <f t="shared" si="959"/>
        <v>11.4</v>
      </c>
      <c r="G515" s="19">
        <f t="shared" si="959"/>
        <v>0</v>
      </c>
      <c r="H515" s="19">
        <f t="shared" si="959"/>
        <v>11.4</v>
      </c>
      <c r="I515" s="19">
        <f>I516</f>
        <v>11.4</v>
      </c>
      <c r="J515" s="19">
        <f t="shared" ref="J515" si="960">J516</f>
        <v>0</v>
      </c>
      <c r="K515" s="19">
        <f t="shared" ref="K515" si="961">K516</f>
        <v>11.4</v>
      </c>
      <c r="L515" s="19">
        <f t="shared" si="959"/>
        <v>0</v>
      </c>
      <c r="M515" s="19">
        <f t="shared" si="959"/>
        <v>11.4</v>
      </c>
      <c r="N515" s="19">
        <f>N516</f>
        <v>11.4</v>
      </c>
      <c r="O515" s="19">
        <f t="shared" ref="O515" si="962">O516</f>
        <v>0</v>
      </c>
      <c r="P515" s="19">
        <f t="shared" ref="P515:R515" si="963">P516</f>
        <v>11.4</v>
      </c>
      <c r="Q515" s="19">
        <f t="shared" si="963"/>
        <v>0</v>
      </c>
      <c r="R515" s="19">
        <f t="shared" si="963"/>
        <v>11.4</v>
      </c>
      <c r="S515" s="125"/>
    </row>
    <row r="516" spans="1:19" ht="31.5" hidden="1" outlineLevel="7" x14ac:dyDescent="0.2">
      <c r="A516" s="73" t="s">
        <v>261</v>
      </c>
      <c r="B516" s="73" t="s">
        <v>7</v>
      </c>
      <c r="C516" s="26" t="s">
        <v>8</v>
      </c>
      <c r="D516" s="20">
        <v>11.4</v>
      </c>
      <c r="E516" s="20"/>
      <c r="F516" s="20">
        <f>SUM(D516:E516)</f>
        <v>11.4</v>
      </c>
      <c r="G516" s="20"/>
      <c r="H516" s="20">
        <f>SUM(F516:G516)</f>
        <v>11.4</v>
      </c>
      <c r="I516" s="20">
        <v>11.4</v>
      </c>
      <c r="J516" s="20"/>
      <c r="K516" s="20">
        <f>SUM(I516:J516)</f>
        <v>11.4</v>
      </c>
      <c r="L516" s="20"/>
      <c r="M516" s="20">
        <f>SUM(K516:L516)</f>
        <v>11.4</v>
      </c>
      <c r="N516" s="20">
        <v>11.4</v>
      </c>
      <c r="O516" s="20"/>
      <c r="P516" s="20">
        <f>SUM(N516:O516)</f>
        <v>11.4</v>
      </c>
      <c r="Q516" s="20"/>
      <c r="R516" s="20">
        <f>SUM(P516:Q516)</f>
        <v>11.4</v>
      </c>
      <c r="S516" s="125"/>
    </row>
    <row r="517" spans="1:19" ht="47.25" outlineLevel="5" collapsed="1" x14ac:dyDescent="0.2">
      <c r="A517" s="72" t="s">
        <v>263</v>
      </c>
      <c r="B517" s="72"/>
      <c r="C517" s="25" t="s">
        <v>264</v>
      </c>
      <c r="D517" s="19">
        <f>D518</f>
        <v>1553.4</v>
      </c>
      <c r="E517" s="19">
        <f t="shared" ref="E517:M517" si="964">E518</f>
        <v>0</v>
      </c>
      <c r="F517" s="19">
        <f t="shared" si="964"/>
        <v>1553.4</v>
      </c>
      <c r="G517" s="19">
        <f t="shared" si="964"/>
        <v>2000</v>
      </c>
      <c r="H517" s="19">
        <f t="shared" si="964"/>
        <v>3553.4</v>
      </c>
      <c r="I517" s="19">
        <f>I518</f>
        <v>1196.0999999999999</v>
      </c>
      <c r="J517" s="19">
        <f t="shared" ref="J517" si="965">J518</f>
        <v>0</v>
      </c>
      <c r="K517" s="19">
        <f t="shared" ref="K517" si="966">K518</f>
        <v>1196.0999999999999</v>
      </c>
      <c r="L517" s="19">
        <f t="shared" si="964"/>
        <v>0</v>
      </c>
      <c r="M517" s="19">
        <f t="shared" si="964"/>
        <v>1196.0999999999999</v>
      </c>
      <c r="N517" s="19">
        <f>N518</f>
        <v>1040.8</v>
      </c>
      <c r="O517" s="19">
        <f t="shared" ref="O517" si="967">O518</f>
        <v>0</v>
      </c>
      <c r="P517" s="19">
        <f t="shared" ref="P517:R517" si="968">P518</f>
        <v>1040.8</v>
      </c>
      <c r="Q517" s="19">
        <f t="shared" si="968"/>
        <v>0</v>
      </c>
      <c r="R517" s="19">
        <f t="shared" si="968"/>
        <v>1040.8</v>
      </c>
      <c r="S517" s="125"/>
    </row>
    <row r="518" spans="1:19" ht="15.75" outlineLevel="7" x14ac:dyDescent="0.2">
      <c r="A518" s="73" t="s">
        <v>263</v>
      </c>
      <c r="B518" s="73" t="s">
        <v>21</v>
      </c>
      <c r="C518" s="26" t="s">
        <v>22</v>
      </c>
      <c r="D518" s="20">
        <v>1553.4</v>
      </c>
      <c r="E518" s="20"/>
      <c r="F518" s="20">
        <f>SUM(D518:E518)</f>
        <v>1553.4</v>
      </c>
      <c r="G518" s="20">
        <v>2000</v>
      </c>
      <c r="H518" s="20">
        <f>SUM(F518:G518)</f>
        <v>3553.4</v>
      </c>
      <c r="I518" s="20">
        <v>1196.0999999999999</v>
      </c>
      <c r="J518" s="20"/>
      <c r="K518" s="20">
        <f>SUM(I518:J518)</f>
        <v>1196.0999999999999</v>
      </c>
      <c r="L518" s="20"/>
      <c r="M518" s="20">
        <f>SUM(K518:L518)</f>
        <v>1196.0999999999999</v>
      </c>
      <c r="N518" s="20">
        <v>1040.8</v>
      </c>
      <c r="O518" s="20"/>
      <c r="P518" s="20">
        <f>SUM(N518:O518)</f>
        <v>1040.8</v>
      </c>
      <c r="Q518" s="20"/>
      <c r="R518" s="20">
        <f>SUM(P518:Q518)</f>
        <v>1040.8</v>
      </c>
      <c r="S518" s="125"/>
    </row>
    <row r="519" spans="1:19" ht="48" hidden="1" customHeight="1" outlineLevel="5" x14ac:dyDescent="0.2">
      <c r="A519" s="72" t="s">
        <v>464</v>
      </c>
      <c r="B519" s="72"/>
      <c r="C519" s="25" t="s">
        <v>465</v>
      </c>
      <c r="D519" s="19">
        <f>D520</f>
        <v>1000</v>
      </c>
      <c r="E519" s="19">
        <f t="shared" ref="E519:M519" si="969">E520</f>
        <v>0</v>
      </c>
      <c r="F519" s="19">
        <f t="shared" si="969"/>
        <v>1000</v>
      </c>
      <c r="G519" s="19">
        <f t="shared" si="969"/>
        <v>0</v>
      </c>
      <c r="H519" s="19">
        <f t="shared" si="969"/>
        <v>1000</v>
      </c>
      <c r="I519" s="19">
        <f>I520</f>
        <v>1000</v>
      </c>
      <c r="J519" s="19">
        <f t="shared" ref="J519" si="970">J520</f>
        <v>0</v>
      </c>
      <c r="K519" s="19">
        <f t="shared" ref="K519" si="971">K520</f>
        <v>1000</v>
      </c>
      <c r="L519" s="19">
        <f t="shared" si="969"/>
        <v>0</v>
      </c>
      <c r="M519" s="19">
        <f t="shared" si="969"/>
        <v>1000</v>
      </c>
      <c r="N519" s="19">
        <f>N520</f>
        <v>1000</v>
      </c>
      <c r="O519" s="19">
        <f t="shared" ref="O519" si="972">O520</f>
        <v>0</v>
      </c>
      <c r="P519" s="19">
        <f t="shared" ref="P519:R519" si="973">P520</f>
        <v>1000</v>
      </c>
      <c r="Q519" s="19">
        <f t="shared" si="973"/>
        <v>0</v>
      </c>
      <c r="R519" s="19">
        <f t="shared" si="973"/>
        <v>1000</v>
      </c>
      <c r="S519" s="125"/>
    </row>
    <row r="520" spans="1:19" ht="15.75" hidden="1" outlineLevel="7" x14ac:dyDescent="0.2">
      <c r="A520" s="73" t="s">
        <v>464</v>
      </c>
      <c r="B520" s="73" t="s">
        <v>21</v>
      </c>
      <c r="C520" s="26" t="s">
        <v>22</v>
      </c>
      <c r="D520" s="20">
        <v>1000</v>
      </c>
      <c r="E520" s="20"/>
      <c r="F520" s="20">
        <f>SUM(D520:E520)</f>
        <v>1000</v>
      </c>
      <c r="G520" s="20"/>
      <c r="H520" s="20">
        <f>SUM(F520:G520)</f>
        <v>1000</v>
      </c>
      <c r="I520" s="20">
        <v>1000</v>
      </c>
      <c r="J520" s="20"/>
      <c r="K520" s="20">
        <f>SUM(I520:J520)</f>
        <v>1000</v>
      </c>
      <c r="L520" s="20"/>
      <c r="M520" s="20">
        <f>SUM(K520:L520)</f>
        <v>1000</v>
      </c>
      <c r="N520" s="20">
        <v>1000</v>
      </c>
      <c r="O520" s="20"/>
      <c r="P520" s="20">
        <f>SUM(N520:O520)</f>
        <v>1000</v>
      </c>
      <c r="Q520" s="20"/>
      <c r="R520" s="20">
        <f>SUM(P520:Q520)</f>
        <v>1000</v>
      </c>
      <c r="S520" s="125"/>
    </row>
    <row r="521" spans="1:19" ht="47.25" hidden="1" outlineLevel="5" x14ac:dyDescent="0.2">
      <c r="A521" s="72" t="s">
        <v>347</v>
      </c>
      <c r="B521" s="72"/>
      <c r="C521" s="25" t="s">
        <v>434</v>
      </c>
      <c r="D521" s="19">
        <f>D522</f>
        <v>300.60000000000002</v>
      </c>
      <c r="E521" s="19">
        <f t="shared" ref="E521:M521" si="974">E522</f>
        <v>0</v>
      </c>
      <c r="F521" s="19">
        <f t="shared" si="974"/>
        <v>300.60000000000002</v>
      </c>
      <c r="G521" s="19">
        <f t="shared" si="974"/>
        <v>0</v>
      </c>
      <c r="H521" s="19">
        <f t="shared" si="974"/>
        <v>300.60000000000002</v>
      </c>
      <c r="I521" s="19">
        <f>I522</f>
        <v>300.60000000000002</v>
      </c>
      <c r="J521" s="19">
        <f t="shared" ref="J521" si="975">J522</f>
        <v>0</v>
      </c>
      <c r="K521" s="19">
        <f t="shared" ref="K521" si="976">K522</f>
        <v>300.60000000000002</v>
      </c>
      <c r="L521" s="19">
        <f t="shared" si="974"/>
        <v>0</v>
      </c>
      <c r="M521" s="19">
        <f t="shared" si="974"/>
        <v>300.60000000000002</v>
      </c>
      <c r="N521" s="19">
        <f>N522</f>
        <v>300.60000000000002</v>
      </c>
      <c r="O521" s="19">
        <f t="shared" ref="O521" si="977">O522</f>
        <v>0</v>
      </c>
      <c r="P521" s="19">
        <f t="shared" ref="P521:R521" si="978">P522</f>
        <v>300.60000000000002</v>
      </c>
      <c r="Q521" s="19">
        <f t="shared" si="978"/>
        <v>0</v>
      </c>
      <c r="R521" s="19">
        <f t="shared" si="978"/>
        <v>300.60000000000002</v>
      </c>
      <c r="S521" s="125"/>
    </row>
    <row r="522" spans="1:19" ht="31.5" hidden="1" outlineLevel="7" x14ac:dyDescent="0.2">
      <c r="A522" s="73" t="s">
        <v>347</v>
      </c>
      <c r="B522" s="73" t="s">
        <v>70</v>
      </c>
      <c r="C522" s="26" t="s">
        <v>71</v>
      </c>
      <c r="D522" s="20">
        <v>300.60000000000002</v>
      </c>
      <c r="E522" s="20"/>
      <c r="F522" s="20">
        <f>SUM(D522:E522)</f>
        <v>300.60000000000002</v>
      </c>
      <c r="G522" s="20"/>
      <c r="H522" s="20">
        <f>SUM(F522:G522)</f>
        <v>300.60000000000002</v>
      </c>
      <c r="I522" s="20">
        <v>300.60000000000002</v>
      </c>
      <c r="J522" s="20"/>
      <c r="K522" s="20">
        <f>SUM(I522:J522)</f>
        <v>300.60000000000002</v>
      </c>
      <c r="L522" s="20"/>
      <c r="M522" s="20">
        <f>SUM(K522:L522)</f>
        <v>300.60000000000002</v>
      </c>
      <c r="N522" s="20">
        <v>300.60000000000002</v>
      </c>
      <c r="O522" s="20"/>
      <c r="P522" s="20">
        <f>SUM(N522:O522)</f>
        <v>300.60000000000002</v>
      </c>
      <c r="Q522" s="20"/>
      <c r="R522" s="20">
        <f>SUM(P522:Q522)</f>
        <v>300.60000000000002</v>
      </c>
      <c r="S522" s="125"/>
    </row>
    <row r="523" spans="1:19" ht="47.25" hidden="1" outlineLevel="5" x14ac:dyDescent="0.2">
      <c r="A523" s="72" t="s">
        <v>347</v>
      </c>
      <c r="B523" s="72"/>
      <c r="C523" s="25" t="s">
        <v>436</v>
      </c>
      <c r="D523" s="19">
        <f>D524</f>
        <v>533.9</v>
      </c>
      <c r="E523" s="19">
        <f t="shared" ref="E523:M523" si="979">E524</f>
        <v>0</v>
      </c>
      <c r="F523" s="19">
        <f t="shared" si="979"/>
        <v>533.9</v>
      </c>
      <c r="G523" s="19">
        <f t="shared" si="979"/>
        <v>0</v>
      </c>
      <c r="H523" s="19">
        <f t="shared" si="979"/>
        <v>533.9</v>
      </c>
      <c r="I523" s="19">
        <f>I524</f>
        <v>0</v>
      </c>
      <c r="J523" s="19">
        <f t="shared" ref="J523" si="980">J524</f>
        <v>0</v>
      </c>
      <c r="K523" s="19"/>
      <c r="L523" s="19">
        <f t="shared" si="979"/>
        <v>0</v>
      </c>
      <c r="M523" s="19">
        <f t="shared" si="979"/>
        <v>0</v>
      </c>
      <c r="N523" s="19">
        <f>N524</f>
        <v>0</v>
      </c>
      <c r="O523" s="19">
        <f t="shared" ref="O523" si="981">O524</f>
        <v>0</v>
      </c>
      <c r="P523" s="19"/>
      <c r="Q523" s="19">
        <f t="shared" ref="Q523:R523" si="982">Q524</f>
        <v>0</v>
      </c>
      <c r="R523" s="19">
        <f t="shared" si="982"/>
        <v>0</v>
      </c>
      <c r="S523" s="125"/>
    </row>
    <row r="524" spans="1:19" ht="31.5" hidden="1" outlineLevel="7" x14ac:dyDescent="0.2">
      <c r="A524" s="73" t="s">
        <v>347</v>
      </c>
      <c r="B524" s="73" t="s">
        <v>70</v>
      </c>
      <c r="C524" s="26" t="s">
        <v>71</v>
      </c>
      <c r="D524" s="20">
        <v>533.9</v>
      </c>
      <c r="E524" s="20"/>
      <c r="F524" s="20">
        <f>SUM(D524:E524)</f>
        <v>533.9</v>
      </c>
      <c r="G524" s="20"/>
      <c r="H524" s="20">
        <f>SUM(F524:G524)</f>
        <v>533.9</v>
      </c>
      <c r="I524" s="20"/>
      <c r="J524" s="20"/>
      <c r="K524" s="20"/>
      <c r="L524" s="20"/>
      <c r="M524" s="20">
        <f>SUM(K524:L524)</f>
        <v>0</v>
      </c>
      <c r="N524" s="20"/>
      <c r="O524" s="20"/>
      <c r="P524" s="20"/>
      <c r="Q524" s="20"/>
      <c r="R524" s="20">
        <f>SUM(P524:Q524)</f>
        <v>0</v>
      </c>
      <c r="S524" s="125"/>
    </row>
    <row r="525" spans="1:19" ht="31.5" outlineLevel="4" collapsed="1" x14ac:dyDescent="0.2">
      <c r="A525" s="72" t="s">
        <v>28</v>
      </c>
      <c r="B525" s="72"/>
      <c r="C525" s="25" t="s">
        <v>29</v>
      </c>
      <c r="D525" s="19">
        <f>D528+D530+D526+D533</f>
        <v>6567.0999999999985</v>
      </c>
      <c r="E525" s="19">
        <f t="shared" ref="E525:F525" si="983">E528+E530+E526+E533</f>
        <v>0</v>
      </c>
      <c r="F525" s="19">
        <f t="shared" si="983"/>
        <v>6567.0999999999985</v>
      </c>
      <c r="G525" s="19">
        <f t="shared" ref="G525:H525" si="984">G528+G530+G526+G533</f>
        <v>6.8</v>
      </c>
      <c r="H525" s="19">
        <f t="shared" si="984"/>
        <v>6573.9</v>
      </c>
      <c r="I525" s="19">
        <f t="shared" ref="I525:N525" si="985">I528+I530+I526+I533</f>
        <v>815</v>
      </c>
      <c r="J525" s="19">
        <f t="shared" ref="J525" si="986">J528+J530+J526+J533</f>
        <v>0</v>
      </c>
      <c r="K525" s="19">
        <f t="shared" ref="K525:M525" si="987">K528+K530+K526+K533</f>
        <v>815</v>
      </c>
      <c r="L525" s="19">
        <f t="shared" si="987"/>
        <v>4.5</v>
      </c>
      <c r="M525" s="19">
        <f t="shared" si="987"/>
        <v>819.5</v>
      </c>
      <c r="N525" s="19">
        <f t="shared" si="985"/>
        <v>20306.5</v>
      </c>
      <c r="O525" s="19">
        <f t="shared" ref="O525" si="988">O528+O530+O526+O533</f>
        <v>0</v>
      </c>
      <c r="P525" s="19">
        <f t="shared" ref="P525:R525" si="989">P528+P530+P526+P533</f>
        <v>20306.5</v>
      </c>
      <c r="Q525" s="19">
        <f t="shared" si="989"/>
        <v>4.5</v>
      </c>
      <c r="R525" s="19">
        <f t="shared" si="989"/>
        <v>20311</v>
      </c>
      <c r="S525" s="125"/>
    </row>
    <row r="526" spans="1:19" ht="34.5" hidden="1" customHeight="1" outlineLevel="5" x14ac:dyDescent="0.2">
      <c r="A526" s="72" t="s">
        <v>194</v>
      </c>
      <c r="B526" s="72"/>
      <c r="C526" s="25" t="s">
        <v>195</v>
      </c>
      <c r="D526" s="19">
        <f>D527</f>
        <v>538.1</v>
      </c>
      <c r="E526" s="19">
        <f t="shared" ref="E526:M526" si="990">E527</f>
        <v>0</v>
      </c>
      <c r="F526" s="19">
        <f t="shared" si="990"/>
        <v>538.1</v>
      </c>
      <c r="G526" s="19">
        <f t="shared" si="990"/>
        <v>0</v>
      </c>
      <c r="H526" s="19">
        <f t="shared" si="990"/>
        <v>538.1</v>
      </c>
      <c r="I526" s="19">
        <f>I527</f>
        <v>612.1</v>
      </c>
      <c r="J526" s="19">
        <f t="shared" ref="J526" si="991">J527</f>
        <v>0</v>
      </c>
      <c r="K526" s="19">
        <f t="shared" ref="K526" si="992">K527</f>
        <v>612.1</v>
      </c>
      <c r="L526" s="19">
        <f t="shared" si="990"/>
        <v>0</v>
      </c>
      <c r="M526" s="19">
        <f t="shared" si="990"/>
        <v>612.1</v>
      </c>
      <c r="N526" s="19">
        <f>N527</f>
        <v>777.2</v>
      </c>
      <c r="O526" s="19">
        <f t="shared" ref="O526" si="993">O527</f>
        <v>0</v>
      </c>
      <c r="P526" s="19">
        <f t="shared" ref="P526:R526" si="994">P527</f>
        <v>777.2</v>
      </c>
      <c r="Q526" s="19">
        <f t="shared" si="994"/>
        <v>0</v>
      </c>
      <c r="R526" s="19">
        <f t="shared" si="994"/>
        <v>777.2</v>
      </c>
      <c r="S526" s="125"/>
    </row>
    <row r="527" spans="1:19" ht="31.5" hidden="1" outlineLevel="7" x14ac:dyDescent="0.2">
      <c r="A527" s="73" t="s">
        <v>194</v>
      </c>
      <c r="B527" s="73" t="s">
        <v>7</v>
      </c>
      <c r="C527" s="26" t="s">
        <v>8</v>
      </c>
      <c r="D527" s="20">
        <v>538.1</v>
      </c>
      <c r="E527" s="20"/>
      <c r="F527" s="20">
        <f>SUM(D527:E527)</f>
        <v>538.1</v>
      </c>
      <c r="G527" s="20"/>
      <c r="H527" s="20">
        <f>SUM(F527:G527)</f>
        <v>538.1</v>
      </c>
      <c r="I527" s="20">
        <v>612.1</v>
      </c>
      <c r="J527" s="20"/>
      <c r="K527" s="20">
        <f>SUM(I527:J527)</f>
        <v>612.1</v>
      </c>
      <c r="L527" s="20"/>
      <c r="M527" s="20">
        <f>SUM(K527:L527)</f>
        <v>612.1</v>
      </c>
      <c r="N527" s="20">
        <v>777.2</v>
      </c>
      <c r="O527" s="20"/>
      <c r="P527" s="20">
        <f>SUM(N527:O527)</f>
        <v>777.2</v>
      </c>
      <c r="Q527" s="20"/>
      <c r="R527" s="20">
        <f>SUM(P527:Q527)</f>
        <v>777.2</v>
      </c>
      <c r="S527" s="125"/>
    </row>
    <row r="528" spans="1:19" ht="63" outlineLevel="5" collapsed="1" x14ac:dyDescent="0.2">
      <c r="A528" s="72" t="s">
        <v>30</v>
      </c>
      <c r="B528" s="72"/>
      <c r="C528" s="25" t="s">
        <v>31</v>
      </c>
      <c r="D528" s="19">
        <f>D529</f>
        <v>291.7</v>
      </c>
      <c r="E528" s="19">
        <f t="shared" ref="E528:M528" si="995">E529</f>
        <v>0</v>
      </c>
      <c r="F528" s="19">
        <f t="shared" si="995"/>
        <v>291.7</v>
      </c>
      <c r="G528" s="19">
        <f t="shared" si="995"/>
        <v>6.8</v>
      </c>
      <c r="H528" s="19">
        <f t="shared" si="995"/>
        <v>298.5</v>
      </c>
      <c r="I528" s="19">
        <f>I529</f>
        <v>202.9</v>
      </c>
      <c r="J528" s="19">
        <f t="shared" ref="J528" si="996">J529</f>
        <v>0</v>
      </c>
      <c r="K528" s="19">
        <f t="shared" ref="K528" si="997">K529</f>
        <v>202.9</v>
      </c>
      <c r="L528" s="19">
        <f t="shared" si="995"/>
        <v>4.5</v>
      </c>
      <c r="M528" s="19">
        <f t="shared" si="995"/>
        <v>207.4</v>
      </c>
      <c r="N528" s="19">
        <f>N529</f>
        <v>202.9</v>
      </c>
      <c r="O528" s="19">
        <f t="shared" ref="O528" si="998">O529</f>
        <v>0</v>
      </c>
      <c r="P528" s="19">
        <f t="shared" ref="P528:R528" si="999">P529</f>
        <v>202.9</v>
      </c>
      <c r="Q528" s="19">
        <f t="shared" si="999"/>
        <v>4.5</v>
      </c>
      <c r="R528" s="19">
        <f t="shared" si="999"/>
        <v>207.4</v>
      </c>
      <c r="S528" s="125"/>
    </row>
    <row r="529" spans="1:19" ht="47.25" outlineLevel="7" x14ac:dyDescent="0.2">
      <c r="A529" s="73" t="s">
        <v>30</v>
      </c>
      <c r="B529" s="73" t="s">
        <v>4</v>
      </c>
      <c r="C529" s="26" t="s">
        <v>5</v>
      </c>
      <c r="D529" s="7">
        <v>291.7</v>
      </c>
      <c r="E529" s="20"/>
      <c r="F529" s="20">
        <f>SUM(D529:E529)</f>
        <v>291.7</v>
      </c>
      <c r="G529" s="20">
        <v>6.8</v>
      </c>
      <c r="H529" s="20">
        <f>SUM(F529:G529)</f>
        <v>298.5</v>
      </c>
      <c r="I529" s="7">
        <v>202.9</v>
      </c>
      <c r="J529" s="20"/>
      <c r="K529" s="20">
        <f>SUM(I529:J529)</f>
        <v>202.9</v>
      </c>
      <c r="L529" s="20">
        <v>4.5</v>
      </c>
      <c r="M529" s="20">
        <f>SUM(K529:L529)</f>
        <v>207.4</v>
      </c>
      <c r="N529" s="7">
        <v>202.9</v>
      </c>
      <c r="O529" s="20"/>
      <c r="P529" s="20">
        <f>SUM(N529:O529)</f>
        <v>202.9</v>
      </c>
      <c r="Q529" s="20">
        <v>4.5</v>
      </c>
      <c r="R529" s="20">
        <f>SUM(P529:Q529)</f>
        <v>207.4</v>
      </c>
      <c r="S529" s="125"/>
    </row>
    <row r="530" spans="1:19" ht="47.25" outlineLevel="5" x14ac:dyDescent="0.2">
      <c r="A530" s="72" t="s">
        <v>32</v>
      </c>
      <c r="B530" s="72"/>
      <c r="C530" s="25" t="s">
        <v>33</v>
      </c>
      <c r="D530" s="19">
        <f>D531+D532</f>
        <v>2918.5</v>
      </c>
      <c r="E530" s="19">
        <f t="shared" ref="E530:F530" si="1000">E531+E532</f>
        <v>0</v>
      </c>
      <c r="F530" s="19">
        <f t="shared" si="1000"/>
        <v>2918.5</v>
      </c>
      <c r="G530" s="19">
        <f t="shared" ref="G530:H530" si="1001">G531+G532</f>
        <v>0</v>
      </c>
      <c r="H530" s="19">
        <f t="shared" si="1001"/>
        <v>2918.5000000000005</v>
      </c>
      <c r="I530" s="19">
        <f t="shared" ref="I530:N530" si="1002">I531+I532</f>
        <v>0</v>
      </c>
      <c r="J530" s="19">
        <f t="shared" ref="J530" si="1003">J531+J532</f>
        <v>0</v>
      </c>
      <c r="K530" s="19"/>
      <c r="L530" s="19">
        <f t="shared" ref="L530" si="1004">L531+L532</f>
        <v>0</v>
      </c>
      <c r="M530" s="19"/>
      <c r="N530" s="19">
        <f t="shared" si="1002"/>
        <v>0</v>
      </c>
      <c r="O530" s="19">
        <f t="shared" ref="O530" si="1005">O531+O532</f>
        <v>0</v>
      </c>
      <c r="P530" s="19"/>
      <c r="Q530" s="19">
        <f t="shared" ref="Q530" si="1006">Q531+Q532</f>
        <v>0</v>
      </c>
      <c r="R530" s="19"/>
      <c r="S530" s="125"/>
    </row>
    <row r="531" spans="1:19" ht="47.25" outlineLevel="7" x14ac:dyDescent="0.2">
      <c r="A531" s="73" t="s">
        <v>32</v>
      </c>
      <c r="B531" s="73" t="s">
        <v>4</v>
      </c>
      <c r="C531" s="26" t="s">
        <v>5</v>
      </c>
      <c r="D531" s="20">
        <v>29.2</v>
      </c>
      <c r="E531" s="20"/>
      <c r="F531" s="20">
        <f t="shared" ref="F531:F532" si="1007">SUM(D531:E531)</f>
        <v>29.2</v>
      </c>
      <c r="G531" s="20">
        <v>-0.3</v>
      </c>
      <c r="H531" s="20">
        <f>SUM(F531:G531)</f>
        <v>28.9</v>
      </c>
      <c r="I531" s="20"/>
      <c r="J531" s="20"/>
      <c r="K531" s="20"/>
      <c r="L531" s="20"/>
      <c r="M531" s="20"/>
      <c r="N531" s="20"/>
      <c r="O531" s="20"/>
      <c r="P531" s="20"/>
      <c r="Q531" s="20"/>
      <c r="R531" s="20"/>
      <c r="S531" s="125"/>
    </row>
    <row r="532" spans="1:19" ht="15.75" outlineLevel="7" x14ac:dyDescent="0.2">
      <c r="A532" s="73" t="s">
        <v>32</v>
      </c>
      <c r="B532" s="73" t="s">
        <v>21</v>
      </c>
      <c r="C532" s="26" t="s">
        <v>22</v>
      </c>
      <c r="D532" s="20">
        <v>2889.3</v>
      </c>
      <c r="E532" s="20"/>
      <c r="F532" s="20">
        <f t="shared" si="1007"/>
        <v>2889.3</v>
      </c>
      <c r="G532" s="20">
        <v>0.3</v>
      </c>
      <c r="H532" s="20">
        <f>SUM(F532:G532)</f>
        <v>2889.6000000000004</v>
      </c>
      <c r="I532" s="20"/>
      <c r="J532" s="20"/>
      <c r="K532" s="20"/>
      <c r="L532" s="20"/>
      <c r="M532" s="20"/>
      <c r="N532" s="20"/>
      <c r="O532" s="20"/>
      <c r="P532" s="20"/>
      <c r="Q532" s="20"/>
      <c r="R532" s="20"/>
      <c r="S532" s="125"/>
    </row>
    <row r="533" spans="1:19" ht="78.75" hidden="1" outlineLevel="5" x14ac:dyDescent="0.2">
      <c r="A533" s="76" t="s">
        <v>711</v>
      </c>
      <c r="B533" s="76"/>
      <c r="C533" s="92" t="s">
        <v>709</v>
      </c>
      <c r="D533" s="6">
        <f t="shared" ref="D533:R533" si="1008">D534</f>
        <v>2818.7999999999993</v>
      </c>
      <c r="E533" s="6">
        <f t="shared" si="1008"/>
        <v>0</v>
      </c>
      <c r="F533" s="6">
        <f t="shared" si="1008"/>
        <v>2818.7999999999993</v>
      </c>
      <c r="G533" s="6">
        <f t="shared" si="1008"/>
        <v>0</v>
      </c>
      <c r="H533" s="6">
        <f t="shared" si="1008"/>
        <v>2818.7999999999993</v>
      </c>
      <c r="I533" s="6">
        <f t="shared" si="1008"/>
        <v>0</v>
      </c>
      <c r="J533" s="6">
        <f t="shared" si="1008"/>
        <v>0</v>
      </c>
      <c r="K533" s="6"/>
      <c r="L533" s="6">
        <f t="shared" si="1008"/>
        <v>0</v>
      </c>
      <c r="M533" s="6">
        <f t="shared" si="1008"/>
        <v>0</v>
      </c>
      <c r="N533" s="6">
        <f>N534</f>
        <v>19326.400000000001</v>
      </c>
      <c r="O533" s="6">
        <f t="shared" si="1008"/>
        <v>0</v>
      </c>
      <c r="P533" s="6">
        <f t="shared" si="1008"/>
        <v>19326.400000000001</v>
      </c>
      <c r="Q533" s="6">
        <f t="shared" si="1008"/>
        <v>0</v>
      </c>
      <c r="R533" s="6">
        <f t="shared" si="1008"/>
        <v>19326.400000000001</v>
      </c>
      <c r="S533" s="125"/>
    </row>
    <row r="534" spans="1:19" ht="31.5" hidden="1" outlineLevel="7" x14ac:dyDescent="0.2">
      <c r="A534" s="77" t="s">
        <v>711</v>
      </c>
      <c r="B534" s="77" t="s">
        <v>116</v>
      </c>
      <c r="C534" s="13" t="s">
        <v>117</v>
      </c>
      <c r="D534" s="7">
        <f>16565.5-13746.7</f>
        <v>2818.7999999999993</v>
      </c>
      <c r="E534" s="20"/>
      <c r="F534" s="20">
        <f>SUM(D534:E534)</f>
        <v>2818.7999999999993</v>
      </c>
      <c r="G534" s="20"/>
      <c r="H534" s="20">
        <f>SUM(F534:G534)</f>
        <v>2818.7999999999993</v>
      </c>
      <c r="I534" s="7"/>
      <c r="J534" s="20"/>
      <c r="K534" s="20"/>
      <c r="L534" s="20"/>
      <c r="M534" s="20">
        <f>SUM(K534:L534)</f>
        <v>0</v>
      </c>
      <c r="N534" s="7">
        <v>19326.400000000001</v>
      </c>
      <c r="O534" s="20"/>
      <c r="P534" s="20">
        <f>SUM(N534:O534)</f>
        <v>19326.400000000001</v>
      </c>
      <c r="Q534" s="20"/>
      <c r="R534" s="20">
        <f>SUM(P534:Q534)</f>
        <v>19326.400000000001</v>
      </c>
      <c r="S534" s="125"/>
    </row>
    <row r="535" spans="1:19" ht="15.75" outlineLevel="3" collapsed="1" x14ac:dyDescent="0.2">
      <c r="A535" s="72" t="s">
        <v>265</v>
      </c>
      <c r="B535" s="72"/>
      <c r="C535" s="25" t="s">
        <v>266</v>
      </c>
      <c r="D535" s="19">
        <f t="shared" ref="D535:R537" si="1009">D536</f>
        <v>2500</v>
      </c>
      <c r="E535" s="19">
        <f t="shared" si="1009"/>
        <v>0</v>
      </c>
      <c r="F535" s="19">
        <f t="shared" si="1009"/>
        <v>2500</v>
      </c>
      <c r="G535" s="19">
        <f t="shared" si="1009"/>
        <v>9000</v>
      </c>
      <c r="H535" s="19">
        <f t="shared" si="1009"/>
        <v>11500</v>
      </c>
      <c r="I535" s="19">
        <f t="shared" si="1009"/>
        <v>1925</v>
      </c>
      <c r="J535" s="19">
        <f t="shared" si="1009"/>
        <v>0</v>
      </c>
      <c r="K535" s="19">
        <f t="shared" si="1009"/>
        <v>1925</v>
      </c>
      <c r="L535" s="19">
        <f t="shared" si="1009"/>
        <v>7175</v>
      </c>
      <c r="M535" s="19">
        <f t="shared" si="1009"/>
        <v>9100</v>
      </c>
      <c r="N535" s="19">
        <f t="shared" si="1009"/>
        <v>1675</v>
      </c>
      <c r="O535" s="19">
        <f t="shared" si="1009"/>
        <v>0</v>
      </c>
      <c r="P535" s="19">
        <f t="shared" si="1009"/>
        <v>1675</v>
      </c>
      <c r="Q535" s="19">
        <f t="shared" si="1009"/>
        <v>0</v>
      </c>
      <c r="R535" s="19">
        <f t="shared" si="1009"/>
        <v>1675</v>
      </c>
      <c r="S535" s="125"/>
    </row>
    <row r="536" spans="1:19" ht="31.5" outlineLevel="4" x14ac:dyDescent="0.2">
      <c r="A536" s="72" t="s">
        <v>267</v>
      </c>
      <c r="B536" s="72"/>
      <c r="C536" s="25" t="s">
        <v>268</v>
      </c>
      <c r="D536" s="19">
        <f t="shared" si="1009"/>
        <v>2500</v>
      </c>
      <c r="E536" s="19">
        <f t="shared" si="1009"/>
        <v>0</v>
      </c>
      <c r="F536" s="19">
        <f t="shared" si="1009"/>
        <v>2500</v>
      </c>
      <c r="G536" s="19">
        <f t="shared" si="1009"/>
        <v>9000</v>
      </c>
      <c r="H536" s="19">
        <f t="shared" si="1009"/>
        <v>11500</v>
      </c>
      <c r="I536" s="19">
        <f t="shared" si="1009"/>
        <v>1925</v>
      </c>
      <c r="J536" s="19">
        <f t="shared" si="1009"/>
        <v>0</v>
      </c>
      <c r="K536" s="19">
        <f t="shared" si="1009"/>
        <v>1925</v>
      </c>
      <c r="L536" s="19">
        <f t="shared" si="1009"/>
        <v>7175</v>
      </c>
      <c r="M536" s="19">
        <f t="shared" si="1009"/>
        <v>9100</v>
      </c>
      <c r="N536" s="19">
        <f t="shared" si="1009"/>
        <v>1675</v>
      </c>
      <c r="O536" s="19">
        <f t="shared" si="1009"/>
        <v>0</v>
      </c>
      <c r="P536" s="19">
        <f t="shared" si="1009"/>
        <v>1675</v>
      </c>
      <c r="Q536" s="19">
        <f t="shared" si="1009"/>
        <v>0</v>
      </c>
      <c r="R536" s="19">
        <f t="shared" si="1009"/>
        <v>1675</v>
      </c>
      <c r="S536" s="125"/>
    </row>
    <row r="537" spans="1:19" ht="31.5" outlineLevel="5" x14ac:dyDescent="0.2">
      <c r="A537" s="72" t="s">
        <v>269</v>
      </c>
      <c r="B537" s="72"/>
      <c r="C537" s="25" t="s">
        <v>270</v>
      </c>
      <c r="D537" s="19">
        <f t="shared" si="1009"/>
        <v>2500</v>
      </c>
      <c r="E537" s="19">
        <f t="shared" si="1009"/>
        <v>0</v>
      </c>
      <c r="F537" s="19">
        <f t="shared" si="1009"/>
        <v>2500</v>
      </c>
      <c r="G537" s="19">
        <f t="shared" si="1009"/>
        <v>9000</v>
      </c>
      <c r="H537" s="19">
        <f t="shared" si="1009"/>
        <v>11500</v>
      </c>
      <c r="I537" s="19">
        <f t="shared" si="1009"/>
        <v>1925</v>
      </c>
      <c r="J537" s="19">
        <f t="shared" si="1009"/>
        <v>0</v>
      </c>
      <c r="K537" s="19">
        <f t="shared" si="1009"/>
        <v>1925</v>
      </c>
      <c r="L537" s="19">
        <f t="shared" si="1009"/>
        <v>7175</v>
      </c>
      <c r="M537" s="19">
        <f t="shared" si="1009"/>
        <v>9100</v>
      </c>
      <c r="N537" s="19">
        <f t="shared" si="1009"/>
        <v>1675</v>
      </c>
      <c r="O537" s="19">
        <f t="shared" si="1009"/>
        <v>0</v>
      </c>
      <c r="P537" s="19">
        <f t="shared" si="1009"/>
        <v>1675</v>
      </c>
      <c r="Q537" s="19">
        <f t="shared" si="1009"/>
        <v>0</v>
      </c>
      <c r="R537" s="19">
        <f t="shared" si="1009"/>
        <v>1675</v>
      </c>
      <c r="S537" s="125"/>
    </row>
    <row r="538" spans="1:19" ht="15.75" outlineLevel="7" x14ac:dyDescent="0.2">
      <c r="A538" s="73" t="s">
        <v>269</v>
      </c>
      <c r="B538" s="73" t="s">
        <v>21</v>
      </c>
      <c r="C538" s="26" t="s">
        <v>22</v>
      </c>
      <c r="D538" s="20">
        <v>2500</v>
      </c>
      <c r="E538" s="20"/>
      <c r="F538" s="20">
        <f>SUM(D538:E538)</f>
        <v>2500</v>
      </c>
      <c r="G538" s="20">
        <f>1000+8000</f>
        <v>9000</v>
      </c>
      <c r="H538" s="20">
        <f>SUM(F538:G538)</f>
        <v>11500</v>
      </c>
      <c r="I538" s="20">
        <v>1925</v>
      </c>
      <c r="J538" s="20"/>
      <c r="K538" s="20">
        <f>SUM(I538:J538)</f>
        <v>1925</v>
      </c>
      <c r="L538" s="20">
        <v>7175</v>
      </c>
      <c r="M538" s="20">
        <f>SUM(K538:L538)</f>
        <v>9100</v>
      </c>
      <c r="N538" s="20">
        <v>1675</v>
      </c>
      <c r="O538" s="20"/>
      <c r="P538" s="20">
        <f>SUM(N538:O538)</f>
        <v>1675</v>
      </c>
      <c r="Q538" s="20"/>
      <c r="R538" s="20">
        <f>SUM(P538:Q538)</f>
        <v>1675</v>
      </c>
      <c r="S538" s="125"/>
    </row>
    <row r="539" spans="1:19" ht="31.5" outlineLevel="2" x14ac:dyDescent="0.2">
      <c r="A539" s="72" t="s">
        <v>34</v>
      </c>
      <c r="B539" s="72"/>
      <c r="C539" s="25" t="s">
        <v>35</v>
      </c>
      <c r="D539" s="19">
        <f>D540+D545</f>
        <v>308850.8</v>
      </c>
      <c r="E539" s="19">
        <f t="shared" ref="E539:F539" si="1010">E540+E545</f>
        <v>293.29999999999995</v>
      </c>
      <c r="F539" s="19">
        <f t="shared" si="1010"/>
        <v>309144.10000000003</v>
      </c>
      <c r="G539" s="19">
        <f t="shared" ref="G539:H539" si="1011">G540+G545</f>
        <v>1690.6475</v>
      </c>
      <c r="H539" s="19">
        <f t="shared" si="1011"/>
        <v>310834.7475</v>
      </c>
      <c r="I539" s="19">
        <f t="shared" ref="I539:N539" si="1012">I540+I545</f>
        <v>314245.19999999995</v>
      </c>
      <c r="J539" s="19">
        <f t="shared" ref="J539" si="1013">J540+J545</f>
        <v>-7</v>
      </c>
      <c r="K539" s="19">
        <f t="shared" ref="K539:M539" si="1014">K540+K545</f>
        <v>314238.19999999995</v>
      </c>
      <c r="L539" s="19">
        <f t="shared" si="1014"/>
        <v>173.51300000000001</v>
      </c>
      <c r="M539" s="19">
        <f t="shared" si="1014"/>
        <v>314411.71299999999</v>
      </c>
      <c r="N539" s="19">
        <f t="shared" si="1012"/>
        <v>321059.8</v>
      </c>
      <c r="O539" s="19">
        <f t="shared" ref="O539" si="1015">O540+O545</f>
        <v>-7.4</v>
      </c>
      <c r="P539" s="19">
        <f t="shared" ref="P539:R539" si="1016">P540+P545</f>
        <v>321052.39999999997</v>
      </c>
      <c r="Q539" s="19">
        <f t="shared" si="1016"/>
        <v>173.51300000000001</v>
      </c>
      <c r="R539" s="19">
        <f t="shared" si="1016"/>
        <v>321225.913</v>
      </c>
      <c r="S539" s="125"/>
    </row>
    <row r="540" spans="1:19" ht="31.5" outlineLevel="2" x14ac:dyDescent="0.2">
      <c r="A540" s="72" t="s">
        <v>76</v>
      </c>
      <c r="B540" s="72"/>
      <c r="C540" s="25" t="s">
        <v>77</v>
      </c>
      <c r="D540" s="19">
        <f>D541</f>
        <v>1374.2000000000003</v>
      </c>
      <c r="E540" s="19">
        <f t="shared" ref="E540:M541" si="1017">E541</f>
        <v>0</v>
      </c>
      <c r="F540" s="19">
        <f t="shared" si="1017"/>
        <v>1374.2000000000003</v>
      </c>
      <c r="G540" s="19">
        <f t="shared" si="1017"/>
        <v>120</v>
      </c>
      <c r="H540" s="19">
        <f t="shared" si="1017"/>
        <v>1494.2000000000003</v>
      </c>
      <c r="I540" s="19">
        <f t="shared" ref="I540:N540" si="1018">I541</f>
        <v>1256.5</v>
      </c>
      <c r="J540" s="19">
        <f t="shared" ref="J540:J541" si="1019">J541</f>
        <v>0</v>
      </c>
      <c r="K540" s="19">
        <f t="shared" ref="K540:K541" si="1020">K541</f>
        <v>1256.5</v>
      </c>
      <c r="L540" s="19">
        <f t="shared" si="1017"/>
        <v>0</v>
      </c>
      <c r="M540" s="19">
        <f t="shared" si="1017"/>
        <v>1256.5</v>
      </c>
      <c r="N540" s="19">
        <f t="shared" si="1018"/>
        <v>1205.3000000000002</v>
      </c>
      <c r="O540" s="19">
        <f t="shared" ref="O540:O541" si="1021">O541</f>
        <v>0</v>
      </c>
      <c r="P540" s="19">
        <f t="shared" ref="P540:R541" si="1022">P541</f>
        <v>1205.3000000000002</v>
      </c>
      <c r="Q540" s="19">
        <f t="shared" si="1022"/>
        <v>0</v>
      </c>
      <c r="R540" s="19">
        <f t="shared" si="1022"/>
        <v>1205.3000000000002</v>
      </c>
      <c r="S540" s="125"/>
    </row>
    <row r="541" spans="1:19" ht="47.25" outlineLevel="4" x14ac:dyDescent="0.2">
      <c r="A541" s="72" t="s">
        <v>78</v>
      </c>
      <c r="B541" s="72"/>
      <c r="C541" s="25" t="s">
        <v>79</v>
      </c>
      <c r="D541" s="19">
        <f>D542</f>
        <v>1374.2000000000003</v>
      </c>
      <c r="E541" s="19">
        <f t="shared" si="1017"/>
        <v>0</v>
      </c>
      <c r="F541" s="19">
        <f t="shared" si="1017"/>
        <v>1374.2000000000003</v>
      </c>
      <c r="G541" s="19">
        <f t="shared" si="1017"/>
        <v>120</v>
      </c>
      <c r="H541" s="19">
        <f t="shared" si="1017"/>
        <v>1494.2000000000003</v>
      </c>
      <c r="I541" s="19">
        <f>I542</f>
        <v>1256.5</v>
      </c>
      <c r="J541" s="19">
        <f t="shared" si="1019"/>
        <v>0</v>
      </c>
      <c r="K541" s="19">
        <f t="shared" si="1020"/>
        <v>1256.5</v>
      </c>
      <c r="L541" s="19">
        <f t="shared" si="1017"/>
        <v>0</v>
      </c>
      <c r="M541" s="19">
        <f t="shared" si="1017"/>
        <v>1256.5</v>
      </c>
      <c r="N541" s="19">
        <f>N542</f>
        <v>1205.3000000000002</v>
      </c>
      <c r="O541" s="19">
        <f t="shared" si="1021"/>
        <v>0</v>
      </c>
      <c r="P541" s="19">
        <f t="shared" si="1022"/>
        <v>1205.3000000000002</v>
      </c>
      <c r="Q541" s="19">
        <f t="shared" si="1022"/>
        <v>0</v>
      </c>
      <c r="R541" s="19">
        <f t="shared" si="1022"/>
        <v>1205.3000000000002</v>
      </c>
      <c r="S541" s="125"/>
    </row>
    <row r="542" spans="1:19" ht="15.75" outlineLevel="5" x14ac:dyDescent="0.2">
      <c r="A542" s="72" t="s">
        <v>80</v>
      </c>
      <c r="B542" s="72"/>
      <c r="C542" s="25" t="s">
        <v>81</v>
      </c>
      <c r="D542" s="19">
        <f>D543+D544</f>
        <v>1374.2000000000003</v>
      </c>
      <c r="E542" s="19">
        <f t="shared" ref="E542:F542" si="1023">E543+E544</f>
        <v>0</v>
      </c>
      <c r="F542" s="19">
        <f t="shared" si="1023"/>
        <v>1374.2000000000003</v>
      </c>
      <c r="G542" s="19">
        <f t="shared" ref="G542:H542" si="1024">G543+G544</f>
        <v>120</v>
      </c>
      <c r="H542" s="19">
        <f t="shared" si="1024"/>
        <v>1494.2000000000003</v>
      </c>
      <c r="I542" s="19">
        <f>I543+I544</f>
        <v>1256.5</v>
      </c>
      <c r="J542" s="19">
        <f t="shared" ref="J542" si="1025">J543+J544</f>
        <v>0</v>
      </c>
      <c r="K542" s="19">
        <f t="shared" ref="K542:M542" si="1026">K543+K544</f>
        <v>1256.5</v>
      </c>
      <c r="L542" s="19">
        <f t="shared" si="1026"/>
        <v>0</v>
      </c>
      <c r="M542" s="19">
        <f t="shared" si="1026"/>
        <v>1256.5</v>
      </c>
      <c r="N542" s="19">
        <f>N543+N544</f>
        <v>1205.3000000000002</v>
      </c>
      <c r="O542" s="19">
        <f t="shared" ref="O542" si="1027">O543+O544</f>
        <v>0</v>
      </c>
      <c r="P542" s="19">
        <f t="shared" ref="P542:R542" si="1028">P543+P544</f>
        <v>1205.3000000000002</v>
      </c>
      <c r="Q542" s="19">
        <f t="shared" si="1028"/>
        <v>0</v>
      </c>
      <c r="R542" s="19">
        <f t="shared" si="1028"/>
        <v>1205.3000000000002</v>
      </c>
      <c r="S542" s="125"/>
    </row>
    <row r="543" spans="1:19" ht="47.25" outlineLevel="7" x14ac:dyDescent="0.2">
      <c r="A543" s="73" t="s">
        <v>80</v>
      </c>
      <c r="B543" s="73" t="s">
        <v>4</v>
      </c>
      <c r="C543" s="26" t="s">
        <v>5</v>
      </c>
      <c r="D543" s="20">
        <v>237</v>
      </c>
      <c r="E543" s="20"/>
      <c r="F543" s="20">
        <f t="shared" ref="F543:F544" si="1029">SUM(D543:E543)</f>
        <v>237</v>
      </c>
      <c r="G543" s="20">
        <v>120</v>
      </c>
      <c r="H543" s="20">
        <f>SUM(F543:G543)</f>
        <v>357</v>
      </c>
      <c r="I543" s="20">
        <v>204.6</v>
      </c>
      <c r="J543" s="20"/>
      <c r="K543" s="20">
        <f t="shared" ref="K543:K544" si="1030">SUM(I543:J543)</f>
        <v>204.6</v>
      </c>
      <c r="L543" s="20"/>
      <c r="M543" s="20">
        <f>SUM(K543:L543)</f>
        <v>204.6</v>
      </c>
      <c r="N543" s="20">
        <v>190.5</v>
      </c>
      <c r="O543" s="20"/>
      <c r="P543" s="20">
        <f t="shared" ref="P543:P544" si="1031">SUM(N543:O543)</f>
        <v>190.5</v>
      </c>
      <c r="Q543" s="20"/>
      <c r="R543" s="20">
        <f>SUM(P543:Q543)</f>
        <v>190.5</v>
      </c>
      <c r="S543" s="125"/>
    </row>
    <row r="544" spans="1:19" ht="31.5" hidden="1" outlineLevel="7" x14ac:dyDescent="0.2">
      <c r="A544" s="73" t="s">
        <v>80</v>
      </c>
      <c r="B544" s="73" t="s">
        <v>7</v>
      </c>
      <c r="C544" s="26" t="s">
        <v>8</v>
      </c>
      <c r="D544" s="20">
        <v>1137.2000000000003</v>
      </c>
      <c r="E544" s="20"/>
      <c r="F544" s="20">
        <f t="shared" si="1029"/>
        <v>1137.2000000000003</v>
      </c>
      <c r="G544" s="20"/>
      <c r="H544" s="20">
        <f>SUM(F544:G544)</f>
        <v>1137.2000000000003</v>
      </c>
      <c r="I544" s="20">
        <v>1051.9000000000001</v>
      </c>
      <c r="J544" s="20"/>
      <c r="K544" s="20">
        <f t="shared" si="1030"/>
        <v>1051.9000000000001</v>
      </c>
      <c r="L544" s="20"/>
      <c r="M544" s="20">
        <f>SUM(K544:L544)</f>
        <v>1051.9000000000001</v>
      </c>
      <c r="N544" s="20">
        <v>1014.8000000000001</v>
      </c>
      <c r="O544" s="20"/>
      <c r="P544" s="20">
        <f t="shared" si="1031"/>
        <v>1014.8000000000001</v>
      </c>
      <c r="Q544" s="20"/>
      <c r="R544" s="20">
        <f>SUM(P544:Q544)</f>
        <v>1014.8000000000001</v>
      </c>
      <c r="S544" s="125"/>
    </row>
    <row r="545" spans="1:19" ht="47.25" outlineLevel="3" collapsed="1" x14ac:dyDescent="0.2">
      <c r="A545" s="72" t="s">
        <v>36</v>
      </c>
      <c r="B545" s="72"/>
      <c r="C545" s="25" t="s">
        <v>37</v>
      </c>
      <c r="D545" s="19">
        <f>D546+D583+D590</f>
        <v>307476.59999999998</v>
      </c>
      <c r="E545" s="19">
        <f t="shared" ref="E545:F545" si="1032">E546+E583+E590</f>
        <v>293.29999999999995</v>
      </c>
      <c r="F545" s="19">
        <f t="shared" si="1032"/>
        <v>307769.90000000002</v>
      </c>
      <c r="G545" s="19">
        <f t="shared" ref="G545:H545" si="1033">G546+G583+G590</f>
        <v>1570.6475</v>
      </c>
      <c r="H545" s="19">
        <f t="shared" si="1033"/>
        <v>309340.54749999999</v>
      </c>
      <c r="I545" s="19">
        <f t="shared" ref="I545:N545" si="1034">I546+I583+I590</f>
        <v>312988.69999999995</v>
      </c>
      <c r="J545" s="19">
        <f t="shared" ref="J545" si="1035">J546+J583+J590</f>
        <v>-7</v>
      </c>
      <c r="K545" s="19">
        <f t="shared" ref="K545:M545" si="1036">K546+K583+K590</f>
        <v>312981.69999999995</v>
      </c>
      <c r="L545" s="19">
        <f t="shared" si="1036"/>
        <v>173.51300000000001</v>
      </c>
      <c r="M545" s="19">
        <f t="shared" si="1036"/>
        <v>313155.21299999999</v>
      </c>
      <c r="N545" s="19">
        <f t="shared" si="1034"/>
        <v>319854.5</v>
      </c>
      <c r="O545" s="19">
        <f t="shared" ref="O545" si="1037">O546+O583+O590</f>
        <v>-7.4</v>
      </c>
      <c r="P545" s="19">
        <f t="shared" ref="P545:R545" si="1038">P546+P583+P590</f>
        <v>319847.09999999998</v>
      </c>
      <c r="Q545" s="19">
        <f t="shared" si="1038"/>
        <v>173.51300000000001</v>
      </c>
      <c r="R545" s="19">
        <f t="shared" si="1038"/>
        <v>320020.61300000001</v>
      </c>
      <c r="S545" s="125"/>
    </row>
    <row r="546" spans="1:19" ht="31.5" outlineLevel="4" x14ac:dyDescent="0.2">
      <c r="A546" s="72" t="s">
        <v>38</v>
      </c>
      <c r="B546" s="72"/>
      <c r="C546" s="25" t="s">
        <v>39</v>
      </c>
      <c r="D546" s="19">
        <f>D547+D554+D562+D566+D568+D571+D574+D552+D556+D558+D560+D564+D578+D580+D576</f>
        <v>150323.70000000001</v>
      </c>
      <c r="E546" s="19">
        <f t="shared" ref="E546:F546" si="1039">E547+E554+E562+E566+E568+E571+E574+E552+E556+E558+E560+E564+E578+E580+E576</f>
        <v>293.29999999999995</v>
      </c>
      <c r="F546" s="19">
        <f t="shared" si="1039"/>
        <v>150617.00000000003</v>
      </c>
      <c r="G546" s="19">
        <f t="shared" ref="G546:H546" si="1040">G547+G554+G562+G566+G568+G571+G574+G552+G556+G558+G560+G564+G578+G580+G576</f>
        <v>1481.2474999999999</v>
      </c>
      <c r="H546" s="19">
        <f t="shared" si="1040"/>
        <v>152098.2475</v>
      </c>
      <c r="I546" s="19">
        <f t="shared" ref="I546:N546" si="1041">I547+I554+I562+I566+I568+I571+I574+I552+I556+I558+I560+I564+I578+I580+I576</f>
        <v>152407.19999999998</v>
      </c>
      <c r="J546" s="19">
        <f t="shared" ref="J546" si="1042">J547+J554+J562+J566+J568+J571+J574+J552+J556+J558+J560+J564+J578+J580+J576</f>
        <v>-7</v>
      </c>
      <c r="K546" s="19">
        <f t="shared" ref="K546:M546" si="1043">K547+K554+K562+K566+K568+K571+K574+K552+K556+K558+K560+K564+K578+K580+K576</f>
        <v>152400.19999999998</v>
      </c>
      <c r="L546" s="19">
        <f t="shared" si="1043"/>
        <v>171.01300000000001</v>
      </c>
      <c r="M546" s="19">
        <f t="shared" si="1043"/>
        <v>152571.21299999999</v>
      </c>
      <c r="N546" s="19">
        <f t="shared" si="1041"/>
        <v>155701.1</v>
      </c>
      <c r="O546" s="19">
        <f t="shared" ref="O546" si="1044">O547+O554+O562+O566+O568+O571+O574+O552+O556+O558+O560+O564+O578+O580+O576</f>
        <v>-7.4</v>
      </c>
      <c r="P546" s="19">
        <f t="shared" ref="P546:R546" si="1045">P547+P554+P562+P566+P568+P571+P574+P552+P556+P558+P560+P564+P578+P580+P576</f>
        <v>155693.70000000001</v>
      </c>
      <c r="Q546" s="19">
        <f t="shared" si="1045"/>
        <v>171.01300000000001</v>
      </c>
      <c r="R546" s="19">
        <f t="shared" si="1045"/>
        <v>155864.71300000002</v>
      </c>
      <c r="S546" s="125"/>
    </row>
    <row r="547" spans="1:19" ht="15.75" outlineLevel="5" x14ac:dyDescent="0.2">
      <c r="A547" s="72" t="s">
        <v>40</v>
      </c>
      <c r="B547" s="72"/>
      <c r="C547" s="25" t="s">
        <v>41</v>
      </c>
      <c r="D547" s="19">
        <f>D548+D549+D551</f>
        <v>107849</v>
      </c>
      <c r="E547" s="19">
        <f t="shared" ref="E547:F547" si="1046">E548+E549+E551</f>
        <v>0</v>
      </c>
      <c r="F547" s="19">
        <f t="shared" si="1046"/>
        <v>107849</v>
      </c>
      <c r="G547" s="19">
        <f>G548+G549+G551+G550</f>
        <v>1306.9335000000001</v>
      </c>
      <c r="H547" s="19">
        <f t="shared" ref="H547:R547" si="1047">H548+H549+H551+H550</f>
        <v>109155.9335</v>
      </c>
      <c r="I547" s="19">
        <f t="shared" si="1047"/>
        <v>111795.09999999999</v>
      </c>
      <c r="J547" s="19">
        <f t="shared" si="1047"/>
        <v>0</v>
      </c>
      <c r="K547" s="19">
        <f t="shared" si="1047"/>
        <v>111795.09999999999</v>
      </c>
      <c r="L547" s="19">
        <f t="shared" si="1047"/>
        <v>0</v>
      </c>
      <c r="M547" s="19">
        <f t="shared" si="1047"/>
        <v>111795.09999999999</v>
      </c>
      <c r="N547" s="19">
        <f t="shared" si="1047"/>
        <v>115899</v>
      </c>
      <c r="O547" s="19">
        <f t="shared" si="1047"/>
        <v>0</v>
      </c>
      <c r="P547" s="19">
        <f t="shared" si="1047"/>
        <v>115899</v>
      </c>
      <c r="Q547" s="19">
        <f t="shared" si="1047"/>
        <v>0</v>
      </c>
      <c r="R547" s="19">
        <f t="shared" si="1047"/>
        <v>115899</v>
      </c>
      <c r="S547" s="125"/>
    </row>
    <row r="548" spans="1:19" ht="47.25" outlineLevel="7" x14ac:dyDescent="0.2">
      <c r="A548" s="73" t="s">
        <v>40</v>
      </c>
      <c r="B548" s="73" t="s">
        <v>4</v>
      </c>
      <c r="C548" s="26" t="s">
        <v>5</v>
      </c>
      <c r="D548" s="7">
        <v>98652.800000000003</v>
      </c>
      <c r="E548" s="20"/>
      <c r="F548" s="20">
        <f t="shared" ref="F548:F551" si="1048">SUM(D548:E548)</f>
        <v>98652.800000000003</v>
      </c>
      <c r="G548" s="7">
        <f>-63+1046.9335</f>
        <v>983.93350000000009</v>
      </c>
      <c r="H548" s="20">
        <f>SUM(F548:G548)</f>
        <v>99636.733500000002</v>
      </c>
      <c r="I548" s="7">
        <v>102598.9</v>
      </c>
      <c r="J548" s="20"/>
      <c r="K548" s="20">
        <f t="shared" ref="K548:K551" si="1049">SUM(I548:J548)</f>
        <v>102598.9</v>
      </c>
      <c r="L548" s="20"/>
      <c r="M548" s="20">
        <f>SUM(K548:L548)</f>
        <v>102598.9</v>
      </c>
      <c r="N548" s="7">
        <v>106702.8</v>
      </c>
      <c r="O548" s="20"/>
      <c r="P548" s="20">
        <f t="shared" ref="P548:P551" si="1050">SUM(N548:O548)</f>
        <v>106702.8</v>
      </c>
      <c r="Q548" s="20"/>
      <c r="R548" s="20">
        <f>SUM(P548:Q548)</f>
        <v>106702.8</v>
      </c>
      <c r="S548" s="125"/>
    </row>
    <row r="549" spans="1:19" ht="31.5" hidden="1" outlineLevel="7" x14ac:dyDescent="0.2">
      <c r="A549" s="73" t="s">
        <v>40</v>
      </c>
      <c r="B549" s="73" t="s">
        <v>7</v>
      </c>
      <c r="C549" s="26" t="s">
        <v>8</v>
      </c>
      <c r="D549" s="7">
        <v>8987.4</v>
      </c>
      <c r="E549" s="20"/>
      <c r="F549" s="20">
        <f t="shared" si="1048"/>
        <v>8987.4</v>
      </c>
      <c r="G549" s="7"/>
      <c r="H549" s="20">
        <f>SUM(F549:G549)</f>
        <v>8987.4</v>
      </c>
      <c r="I549" s="7">
        <v>8987.4</v>
      </c>
      <c r="J549" s="20"/>
      <c r="K549" s="20">
        <f t="shared" si="1049"/>
        <v>8987.4</v>
      </c>
      <c r="L549" s="20"/>
      <c r="M549" s="20">
        <f>SUM(K549:L549)</f>
        <v>8987.4</v>
      </c>
      <c r="N549" s="7">
        <v>8987.4</v>
      </c>
      <c r="O549" s="20"/>
      <c r="P549" s="20">
        <f t="shared" si="1050"/>
        <v>8987.4</v>
      </c>
      <c r="Q549" s="20"/>
      <c r="R549" s="20">
        <f>SUM(P549:Q549)</f>
        <v>8987.4</v>
      </c>
      <c r="S549" s="125"/>
    </row>
    <row r="550" spans="1:19" ht="31.5" outlineLevel="7" x14ac:dyDescent="0.2">
      <c r="A550" s="73" t="s">
        <v>40</v>
      </c>
      <c r="B550" s="73" t="s">
        <v>70</v>
      </c>
      <c r="C550" s="26" t="s">
        <v>71</v>
      </c>
      <c r="D550" s="7"/>
      <c r="E550" s="20"/>
      <c r="F550" s="20"/>
      <c r="G550" s="7">
        <f>260</f>
        <v>260</v>
      </c>
      <c r="H550" s="20">
        <f>SUM(F550:G550)</f>
        <v>260</v>
      </c>
      <c r="I550" s="7"/>
      <c r="J550" s="20"/>
      <c r="K550" s="20"/>
      <c r="L550" s="20"/>
      <c r="M550" s="20"/>
      <c r="N550" s="7"/>
      <c r="O550" s="20"/>
      <c r="P550" s="20"/>
      <c r="Q550" s="20"/>
      <c r="R550" s="20"/>
      <c r="S550" s="125"/>
    </row>
    <row r="551" spans="1:19" ht="15.75" outlineLevel="7" x14ac:dyDescent="0.2">
      <c r="A551" s="73" t="s">
        <v>40</v>
      </c>
      <c r="B551" s="73" t="s">
        <v>15</v>
      </c>
      <c r="C551" s="26" t="s">
        <v>16</v>
      </c>
      <c r="D551" s="7">
        <v>208.8</v>
      </c>
      <c r="E551" s="20"/>
      <c r="F551" s="20">
        <f t="shared" si="1048"/>
        <v>208.8</v>
      </c>
      <c r="G551" s="7">
        <f>63</f>
        <v>63</v>
      </c>
      <c r="H551" s="20">
        <f>SUM(F551:G551)</f>
        <v>271.8</v>
      </c>
      <c r="I551" s="7">
        <v>208.8</v>
      </c>
      <c r="J551" s="20"/>
      <c r="K551" s="20">
        <f t="shared" si="1049"/>
        <v>208.8</v>
      </c>
      <c r="L551" s="20"/>
      <c r="M551" s="20">
        <f>SUM(K551:L551)</f>
        <v>208.8</v>
      </c>
      <c r="N551" s="7">
        <v>208.8</v>
      </c>
      <c r="O551" s="20"/>
      <c r="P551" s="20">
        <f t="shared" si="1050"/>
        <v>208.8</v>
      </c>
      <c r="Q551" s="20"/>
      <c r="R551" s="20">
        <f>SUM(P551:Q551)</f>
        <v>208.8</v>
      </c>
      <c r="S551" s="125"/>
    </row>
    <row r="552" spans="1:19" ht="30" hidden="1" customHeight="1" outlineLevel="5" x14ac:dyDescent="0.2">
      <c r="A552" s="72" t="s">
        <v>82</v>
      </c>
      <c r="B552" s="72"/>
      <c r="C552" s="25" t="s">
        <v>14</v>
      </c>
      <c r="D552" s="19">
        <f>D553</f>
        <v>7100</v>
      </c>
      <c r="E552" s="19">
        <f t="shared" ref="E552:M552" si="1051">E553</f>
        <v>0</v>
      </c>
      <c r="F552" s="19">
        <f t="shared" si="1051"/>
        <v>7100</v>
      </c>
      <c r="G552" s="19">
        <f t="shared" si="1051"/>
        <v>0</v>
      </c>
      <c r="H552" s="19">
        <f t="shared" si="1051"/>
        <v>7100</v>
      </c>
      <c r="I552" s="19">
        <f>I553</f>
        <v>4970</v>
      </c>
      <c r="J552" s="19">
        <f t="shared" ref="J552" si="1052">J553</f>
        <v>0</v>
      </c>
      <c r="K552" s="19">
        <f t="shared" ref="K552" si="1053">K553</f>
        <v>4970</v>
      </c>
      <c r="L552" s="19">
        <f t="shared" si="1051"/>
        <v>0</v>
      </c>
      <c r="M552" s="19">
        <f t="shared" si="1051"/>
        <v>4970</v>
      </c>
      <c r="N552" s="19">
        <f>N553</f>
        <v>4260</v>
      </c>
      <c r="O552" s="19">
        <f t="shared" ref="O552" si="1054">O553</f>
        <v>0</v>
      </c>
      <c r="P552" s="19">
        <f t="shared" ref="P552:R552" si="1055">P553</f>
        <v>4260</v>
      </c>
      <c r="Q552" s="19">
        <f t="shared" si="1055"/>
        <v>0</v>
      </c>
      <c r="R552" s="19">
        <f t="shared" si="1055"/>
        <v>4260</v>
      </c>
      <c r="S552" s="125"/>
    </row>
    <row r="553" spans="1:19" ht="31.5" hidden="1" outlineLevel="7" x14ac:dyDescent="0.2">
      <c r="A553" s="73" t="s">
        <v>82</v>
      </c>
      <c r="B553" s="73" t="s">
        <v>7</v>
      </c>
      <c r="C553" s="26" t="s">
        <v>8</v>
      </c>
      <c r="D553" s="7">
        <v>7100</v>
      </c>
      <c r="E553" s="20"/>
      <c r="F553" s="20">
        <f>SUM(D553:E553)</f>
        <v>7100</v>
      </c>
      <c r="G553" s="20"/>
      <c r="H553" s="20">
        <f>SUM(F553:G553)</f>
        <v>7100</v>
      </c>
      <c r="I553" s="7">
        <v>4970</v>
      </c>
      <c r="J553" s="20"/>
      <c r="K553" s="20">
        <f>SUM(I553:J553)</f>
        <v>4970</v>
      </c>
      <c r="L553" s="20"/>
      <c r="M553" s="20">
        <f>SUM(K553:L553)</f>
        <v>4970</v>
      </c>
      <c r="N553" s="7">
        <v>4260</v>
      </c>
      <c r="O553" s="20"/>
      <c r="P553" s="20">
        <f>SUM(N553:O553)</f>
        <v>4260</v>
      </c>
      <c r="Q553" s="20"/>
      <c r="R553" s="20">
        <f>SUM(P553:Q553)</f>
        <v>4260</v>
      </c>
      <c r="S553" s="125"/>
    </row>
    <row r="554" spans="1:19" ht="31.5" hidden="1" outlineLevel="5" x14ac:dyDescent="0.2">
      <c r="A554" s="72" t="s">
        <v>42</v>
      </c>
      <c r="B554" s="72"/>
      <c r="C554" s="25" t="s">
        <v>10</v>
      </c>
      <c r="D554" s="19">
        <f>D555</f>
        <v>720</v>
      </c>
      <c r="E554" s="19">
        <f t="shared" ref="E554:M554" si="1056">E555</f>
        <v>0</v>
      </c>
      <c r="F554" s="19">
        <f t="shared" si="1056"/>
        <v>720</v>
      </c>
      <c r="G554" s="19">
        <f t="shared" si="1056"/>
        <v>0</v>
      </c>
      <c r="H554" s="19">
        <f t="shared" si="1056"/>
        <v>720</v>
      </c>
      <c r="I554" s="19">
        <f>I555</f>
        <v>450</v>
      </c>
      <c r="J554" s="19">
        <f t="shared" ref="J554" si="1057">J555</f>
        <v>0</v>
      </c>
      <c r="K554" s="19">
        <f t="shared" ref="K554" si="1058">K555</f>
        <v>450</v>
      </c>
      <c r="L554" s="19">
        <f t="shared" si="1056"/>
        <v>0</v>
      </c>
      <c r="M554" s="19">
        <f t="shared" si="1056"/>
        <v>450</v>
      </c>
      <c r="N554" s="19">
        <f>N555</f>
        <v>350</v>
      </c>
      <c r="O554" s="19">
        <f t="shared" ref="O554" si="1059">O555</f>
        <v>0</v>
      </c>
      <c r="P554" s="19">
        <f t="shared" ref="P554:R554" si="1060">P555</f>
        <v>350</v>
      </c>
      <c r="Q554" s="19">
        <f t="shared" si="1060"/>
        <v>0</v>
      </c>
      <c r="R554" s="19">
        <f t="shared" si="1060"/>
        <v>350</v>
      </c>
      <c r="S554" s="125"/>
    </row>
    <row r="555" spans="1:19" ht="31.5" hidden="1" outlineLevel="7" x14ac:dyDescent="0.2">
      <c r="A555" s="73" t="s">
        <v>42</v>
      </c>
      <c r="B555" s="73" t="s">
        <v>7</v>
      </c>
      <c r="C555" s="26" t="s">
        <v>8</v>
      </c>
      <c r="D555" s="20">
        <v>720</v>
      </c>
      <c r="E555" s="20"/>
      <c r="F555" s="20">
        <f>SUM(D555:E555)</f>
        <v>720</v>
      </c>
      <c r="G555" s="20"/>
      <c r="H555" s="20">
        <f>SUM(F555:G555)</f>
        <v>720</v>
      </c>
      <c r="I555" s="20">
        <v>450</v>
      </c>
      <c r="J555" s="20"/>
      <c r="K555" s="20">
        <f>SUM(I555:J555)</f>
        <v>450</v>
      </c>
      <c r="L555" s="20"/>
      <c r="M555" s="20">
        <f>SUM(K555:L555)</f>
        <v>450</v>
      </c>
      <c r="N555" s="20">
        <v>350</v>
      </c>
      <c r="O555" s="20"/>
      <c r="P555" s="20">
        <f>SUM(N555:O555)</f>
        <v>350</v>
      </c>
      <c r="Q555" s="20"/>
      <c r="R555" s="20">
        <f>SUM(P555:Q555)</f>
        <v>350</v>
      </c>
      <c r="S555" s="125"/>
    </row>
    <row r="556" spans="1:19" ht="31.5" hidden="1" outlineLevel="5" x14ac:dyDescent="0.2">
      <c r="A556" s="72" t="s">
        <v>83</v>
      </c>
      <c r="B556" s="72"/>
      <c r="C556" s="25" t="s">
        <v>84</v>
      </c>
      <c r="D556" s="19">
        <f>D557</f>
        <v>6472.9</v>
      </c>
      <c r="E556" s="19">
        <f t="shared" ref="E556:M556" si="1061">E557</f>
        <v>0</v>
      </c>
      <c r="F556" s="19">
        <f t="shared" si="1061"/>
        <v>6472.9</v>
      </c>
      <c r="G556" s="19">
        <f t="shared" si="1061"/>
        <v>0</v>
      </c>
      <c r="H556" s="19">
        <f t="shared" si="1061"/>
        <v>6472.9</v>
      </c>
      <c r="I556" s="19">
        <f>I557</f>
        <v>6472.9</v>
      </c>
      <c r="J556" s="19">
        <f t="shared" ref="J556" si="1062">J557</f>
        <v>0</v>
      </c>
      <c r="K556" s="19">
        <f t="shared" ref="K556" si="1063">K557</f>
        <v>6472.9</v>
      </c>
      <c r="L556" s="19">
        <f t="shared" si="1061"/>
        <v>0</v>
      </c>
      <c r="M556" s="19">
        <f t="shared" si="1061"/>
        <v>6472.9</v>
      </c>
      <c r="N556" s="19">
        <f>N557</f>
        <v>6472.9</v>
      </c>
      <c r="O556" s="19">
        <f t="shared" ref="O556" si="1064">O557</f>
        <v>0</v>
      </c>
      <c r="P556" s="19">
        <f t="shared" ref="P556:R556" si="1065">P557</f>
        <v>6472.9</v>
      </c>
      <c r="Q556" s="19">
        <f t="shared" si="1065"/>
        <v>0</v>
      </c>
      <c r="R556" s="19">
        <f t="shared" si="1065"/>
        <v>6472.9</v>
      </c>
      <c r="S556" s="125"/>
    </row>
    <row r="557" spans="1:19" ht="31.5" hidden="1" outlineLevel="7" x14ac:dyDescent="0.2">
      <c r="A557" s="73" t="s">
        <v>83</v>
      </c>
      <c r="B557" s="73" t="s">
        <v>70</v>
      </c>
      <c r="C557" s="26" t="s">
        <v>71</v>
      </c>
      <c r="D557" s="20">
        <v>6472.9</v>
      </c>
      <c r="E557" s="20"/>
      <c r="F557" s="20">
        <f>SUM(D557:E557)</f>
        <v>6472.9</v>
      </c>
      <c r="G557" s="20"/>
      <c r="H557" s="20">
        <f>SUM(F557:G557)</f>
        <v>6472.9</v>
      </c>
      <c r="I557" s="20">
        <v>6472.9</v>
      </c>
      <c r="J557" s="20"/>
      <c r="K557" s="20">
        <f>SUM(I557:J557)</f>
        <v>6472.9</v>
      </c>
      <c r="L557" s="20"/>
      <c r="M557" s="20">
        <f>SUM(K557:L557)</f>
        <v>6472.9</v>
      </c>
      <c r="N557" s="20">
        <v>6472.9</v>
      </c>
      <c r="O557" s="20"/>
      <c r="P557" s="20">
        <f>SUM(N557:O557)</f>
        <v>6472.9</v>
      </c>
      <c r="Q557" s="20"/>
      <c r="R557" s="20">
        <f>SUM(P557:Q557)</f>
        <v>6472.9</v>
      </c>
      <c r="S557" s="125"/>
    </row>
    <row r="558" spans="1:19" ht="31.5" hidden="1" outlineLevel="5" x14ac:dyDescent="0.2">
      <c r="A558" s="72" t="s">
        <v>246</v>
      </c>
      <c r="B558" s="72"/>
      <c r="C558" s="25" t="s">
        <v>487</v>
      </c>
      <c r="D558" s="19">
        <f>D559</f>
        <v>14289.1</v>
      </c>
      <c r="E558" s="19">
        <f t="shared" ref="E558:M558" si="1066">E559</f>
        <v>0</v>
      </c>
      <c r="F558" s="19">
        <f t="shared" si="1066"/>
        <v>14289.1</v>
      </c>
      <c r="G558" s="19">
        <f t="shared" si="1066"/>
        <v>0</v>
      </c>
      <c r="H558" s="19">
        <f t="shared" si="1066"/>
        <v>14289.1</v>
      </c>
      <c r="I558" s="19">
        <f>I559</f>
        <v>14289.1</v>
      </c>
      <c r="J558" s="19">
        <f t="shared" ref="J558" si="1067">J559</f>
        <v>0</v>
      </c>
      <c r="K558" s="19">
        <f t="shared" ref="K558" si="1068">K559</f>
        <v>14289.1</v>
      </c>
      <c r="L558" s="19">
        <f t="shared" si="1066"/>
        <v>0</v>
      </c>
      <c r="M558" s="19">
        <f t="shared" si="1066"/>
        <v>14289.1</v>
      </c>
      <c r="N558" s="19">
        <f>N559</f>
        <v>14289.1</v>
      </c>
      <c r="O558" s="19">
        <f t="shared" ref="O558" si="1069">O559</f>
        <v>0</v>
      </c>
      <c r="P558" s="19">
        <f t="shared" ref="P558:R558" si="1070">P559</f>
        <v>14289.1</v>
      </c>
      <c r="Q558" s="19">
        <f t="shared" si="1070"/>
        <v>0</v>
      </c>
      <c r="R558" s="19">
        <f t="shared" si="1070"/>
        <v>14289.1</v>
      </c>
      <c r="S558" s="125"/>
    </row>
    <row r="559" spans="1:19" ht="15.75" hidden="1" outlineLevel="7" x14ac:dyDescent="0.2">
      <c r="A559" s="73" t="s">
        <v>246</v>
      </c>
      <c r="B559" s="73" t="s">
        <v>21</v>
      </c>
      <c r="C559" s="26" t="s">
        <v>22</v>
      </c>
      <c r="D559" s="20">
        <v>14289.1</v>
      </c>
      <c r="E559" s="20"/>
      <c r="F559" s="20">
        <f>SUM(D559:E559)</f>
        <v>14289.1</v>
      </c>
      <c r="G559" s="20"/>
      <c r="H559" s="20">
        <f>SUM(F559:G559)</f>
        <v>14289.1</v>
      </c>
      <c r="I559" s="20">
        <v>14289.1</v>
      </c>
      <c r="J559" s="20"/>
      <c r="K559" s="20">
        <f>SUM(I559:J559)</f>
        <v>14289.1</v>
      </c>
      <c r="L559" s="20"/>
      <c r="M559" s="20">
        <f>SUM(K559:L559)</f>
        <v>14289.1</v>
      </c>
      <c r="N559" s="20">
        <v>14289.1</v>
      </c>
      <c r="O559" s="20"/>
      <c r="P559" s="20">
        <f>SUM(N559:O559)</f>
        <v>14289.1</v>
      </c>
      <c r="Q559" s="20"/>
      <c r="R559" s="20">
        <f>SUM(P559:Q559)</f>
        <v>14289.1</v>
      </c>
      <c r="S559" s="125"/>
    </row>
    <row r="560" spans="1:19" ht="15.75" hidden="1" outlineLevel="5" x14ac:dyDescent="0.2">
      <c r="A560" s="72" t="s">
        <v>85</v>
      </c>
      <c r="B560" s="72"/>
      <c r="C560" s="25" t="s">
        <v>86</v>
      </c>
      <c r="D560" s="19">
        <f>D561</f>
        <v>1383.5</v>
      </c>
      <c r="E560" s="19">
        <f t="shared" ref="E560:M560" si="1071">E561</f>
        <v>0</v>
      </c>
      <c r="F560" s="19">
        <f t="shared" si="1071"/>
        <v>1383.5</v>
      </c>
      <c r="G560" s="19">
        <f t="shared" si="1071"/>
        <v>0</v>
      </c>
      <c r="H560" s="19">
        <f t="shared" si="1071"/>
        <v>1383.5</v>
      </c>
      <c r="I560" s="19">
        <f>I561</f>
        <v>1383.5</v>
      </c>
      <c r="J560" s="19">
        <f t="shared" ref="J560" si="1072">J561</f>
        <v>0</v>
      </c>
      <c r="K560" s="19">
        <f t="shared" ref="K560" si="1073">K561</f>
        <v>1383.5</v>
      </c>
      <c r="L560" s="19">
        <f t="shared" si="1071"/>
        <v>0</v>
      </c>
      <c r="M560" s="19">
        <f t="shared" si="1071"/>
        <v>1383.5</v>
      </c>
      <c r="N560" s="19">
        <f>N561</f>
        <v>1383.5</v>
      </c>
      <c r="O560" s="19">
        <f t="shared" ref="O560" si="1074">O561</f>
        <v>0</v>
      </c>
      <c r="P560" s="19">
        <f t="shared" ref="P560:R560" si="1075">P561</f>
        <v>1383.5</v>
      </c>
      <c r="Q560" s="19">
        <f t="shared" si="1075"/>
        <v>0</v>
      </c>
      <c r="R560" s="19">
        <f t="shared" si="1075"/>
        <v>1383.5</v>
      </c>
      <c r="S560" s="125"/>
    </row>
    <row r="561" spans="1:19" ht="15.75" hidden="1" outlineLevel="7" x14ac:dyDescent="0.2">
      <c r="A561" s="73" t="s">
        <v>85</v>
      </c>
      <c r="B561" s="73" t="s">
        <v>21</v>
      </c>
      <c r="C561" s="26" t="s">
        <v>22</v>
      </c>
      <c r="D561" s="20">
        <v>1383.5</v>
      </c>
      <c r="E561" s="20"/>
      <c r="F561" s="20">
        <f>SUM(D561:E561)</f>
        <v>1383.5</v>
      </c>
      <c r="G561" s="20"/>
      <c r="H561" s="20">
        <f>SUM(F561:G561)</f>
        <v>1383.5</v>
      </c>
      <c r="I561" s="20">
        <v>1383.5</v>
      </c>
      <c r="J561" s="20"/>
      <c r="K561" s="20">
        <f>SUM(I561:J561)</f>
        <v>1383.5</v>
      </c>
      <c r="L561" s="20"/>
      <c r="M561" s="20">
        <f>SUM(K561:L561)</f>
        <v>1383.5</v>
      </c>
      <c r="N561" s="20">
        <v>1383.5</v>
      </c>
      <c r="O561" s="20"/>
      <c r="P561" s="20">
        <f>SUM(N561:O561)</f>
        <v>1383.5</v>
      </c>
      <c r="Q561" s="20"/>
      <c r="R561" s="20">
        <f>SUM(P561:Q561)</f>
        <v>1383.5</v>
      </c>
      <c r="S561" s="125"/>
    </row>
    <row r="562" spans="1:19" ht="47.25" outlineLevel="5" collapsed="1" x14ac:dyDescent="0.2">
      <c r="A562" s="72" t="s">
        <v>43</v>
      </c>
      <c r="B562" s="72"/>
      <c r="C562" s="25" t="s">
        <v>632</v>
      </c>
      <c r="D562" s="19">
        <f>D563</f>
        <v>18.2</v>
      </c>
      <c r="E562" s="19">
        <f t="shared" ref="E562:M562" si="1076">E563</f>
        <v>0</v>
      </c>
      <c r="F562" s="19">
        <f t="shared" si="1076"/>
        <v>18.2</v>
      </c>
      <c r="G562" s="19">
        <f t="shared" si="1076"/>
        <v>0.5</v>
      </c>
      <c r="H562" s="19">
        <f t="shared" si="1076"/>
        <v>18.7</v>
      </c>
      <c r="I562" s="19">
        <f>I563</f>
        <v>19.100000000000001</v>
      </c>
      <c r="J562" s="19">
        <f t="shared" ref="J562" si="1077">J563</f>
        <v>0</v>
      </c>
      <c r="K562" s="19">
        <f t="shared" ref="K562" si="1078">K563</f>
        <v>19.100000000000001</v>
      </c>
      <c r="L562" s="19">
        <f t="shared" si="1076"/>
        <v>0.4</v>
      </c>
      <c r="M562" s="19">
        <f t="shared" si="1076"/>
        <v>19.5</v>
      </c>
      <c r="N562" s="19">
        <f>N563</f>
        <v>19.100000000000001</v>
      </c>
      <c r="O562" s="19">
        <f t="shared" ref="O562" si="1079">O563</f>
        <v>0</v>
      </c>
      <c r="P562" s="19">
        <f t="shared" ref="P562:R562" si="1080">P563</f>
        <v>19.100000000000001</v>
      </c>
      <c r="Q562" s="19">
        <f t="shared" si="1080"/>
        <v>0.4</v>
      </c>
      <c r="R562" s="19">
        <f t="shared" si="1080"/>
        <v>19.5</v>
      </c>
      <c r="S562" s="125"/>
    </row>
    <row r="563" spans="1:19" ht="47.25" outlineLevel="7" x14ac:dyDescent="0.2">
      <c r="A563" s="73" t="s">
        <v>43</v>
      </c>
      <c r="B563" s="73" t="s">
        <v>4</v>
      </c>
      <c r="C563" s="26" t="s">
        <v>5</v>
      </c>
      <c r="D563" s="20">
        <v>18.2</v>
      </c>
      <c r="E563" s="20"/>
      <c r="F563" s="20">
        <f>SUM(D563:E563)</f>
        <v>18.2</v>
      </c>
      <c r="G563" s="20">
        <v>0.5</v>
      </c>
      <c r="H563" s="20">
        <f>SUM(F563:G563)</f>
        <v>18.7</v>
      </c>
      <c r="I563" s="20">
        <v>19.100000000000001</v>
      </c>
      <c r="J563" s="20"/>
      <c r="K563" s="20">
        <f>SUM(I563:J563)</f>
        <v>19.100000000000001</v>
      </c>
      <c r="L563" s="20">
        <v>0.4</v>
      </c>
      <c r="M563" s="20">
        <f>SUM(K563:L563)</f>
        <v>19.5</v>
      </c>
      <c r="N563" s="20">
        <v>19.100000000000001</v>
      </c>
      <c r="O563" s="20"/>
      <c r="P563" s="20">
        <f>SUM(N563:O563)</f>
        <v>19.100000000000001</v>
      </c>
      <c r="Q563" s="20">
        <v>0.4</v>
      </c>
      <c r="R563" s="20">
        <f>SUM(P563:Q563)</f>
        <v>19.5</v>
      </c>
      <c r="S563" s="125"/>
    </row>
    <row r="564" spans="1:19" ht="47.25" outlineLevel="5" x14ac:dyDescent="0.2">
      <c r="A564" s="72" t="s">
        <v>87</v>
      </c>
      <c r="B564" s="72"/>
      <c r="C564" s="25" t="s">
        <v>88</v>
      </c>
      <c r="D564" s="19">
        <f>D565</f>
        <v>1037.7</v>
      </c>
      <c r="E564" s="19">
        <f t="shared" ref="E564:M564" si="1081">E565</f>
        <v>0</v>
      </c>
      <c r="F564" s="19">
        <f t="shared" si="1081"/>
        <v>1037.7</v>
      </c>
      <c r="G564" s="19">
        <f t="shared" si="1081"/>
        <v>22.5</v>
      </c>
      <c r="H564" s="19">
        <f t="shared" si="1081"/>
        <v>1060.2</v>
      </c>
      <c r="I564" s="19">
        <f>I565</f>
        <v>1079.4000000000001</v>
      </c>
      <c r="J564" s="19">
        <f t="shared" ref="J564" si="1082">J565</f>
        <v>0</v>
      </c>
      <c r="K564" s="19">
        <f t="shared" ref="K564" si="1083">K565</f>
        <v>1079.4000000000001</v>
      </c>
      <c r="L564" s="19">
        <f t="shared" si="1081"/>
        <v>22.1</v>
      </c>
      <c r="M564" s="19">
        <f t="shared" si="1081"/>
        <v>1101.5</v>
      </c>
      <c r="N564" s="19">
        <f>N565</f>
        <v>1079.4000000000001</v>
      </c>
      <c r="O564" s="19">
        <f t="shared" ref="O564" si="1084">O565</f>
        <v>0</v>
      </c>
      <c r="P564" s="19">
        <f t="shared" ref="P564:R564" si="1085">P565</f>
        <v>1079.4000000000001</v>
      </c>
      <c r="Q564" s="19">
        <f t="shared" si="1085"/>
        <v>22.1</v>
      </c>
      <c r="R564" s="19">
        <f t="shared" si="1085"/>
        <v>1101.5</v>
      </c>
      <c r="S564" s="125"/>
    </row>
    <row r="565" spans="1:19" ht="31.5" outlineLevel="7" x14ac:dyDescent="0.2">
      <c r="A565" s="73" t="s">
        <v>87</v>
      </c>
      <c r="B565" s="73" t="s">
        <v>70</v>
      </c>
      <c r="C565" s="26" t="s">
        <v>71</v>
      </c>
      <c r="D565" s="20">
        <v>1037.7</v>
      </c>
      <c r="E565" s="20"/>
      <c r="F565" s="20">
        <f>SUM(D565:E565)</f>
        <v>1037.7</v>
      </c>
      <c r="G565" s="20">
        <v>22.5</v>
      </c>
      <c r="H565" s="20">
        <f>SUM(F565:G565)</f>
        <v>1060.2</v>
      </c>
      <c r="I565" s="20">
        <v>1079.4000000000001</v>
      </c>
      <c r="J565" s="20"/>
      <c r="K565" s="20">
        <f>SUM(I565:J565)</f>
        <v>1079.4000000000001</v>
      </c>
      <c r="L565" s="20">
        <v>22.1</v>
      </c>
      <c r="M565" s="20">
        <f>SUM(K565:L565)</f>
        <v>1101.5</v>
      </c>
      <c r="N565" s="20">
        <v>1079.4000000000001</v>
      </c>
      <c r="O565" s="20"/>
      <c r="P565" s="20">
        <f>SUM(N565:O565)</f>
        <v>1079.4000000000001</v>
      </c>
      <c r="Q565" s="20">
        <v>22.1</v>
      </c>
      <c r="R565" s="20">
        <f>SUM(P565:Q565)</f>
        <v>1101.5</v>
      </c>
      <c r="S565" s="125"/>
    </row>
    <row r="566" spans="1:19" ht="15.75" hidden="1" outlineLevel="5" x14ac:dyDescent="0.2">
      <c r="A566" s="72" t="s">
        <v>44</v>
      </c>
      <c r="B566" s="72"/>
      <c r="C566" s="25" t="s">
        <v>45</v>
      </c>
      <c r="D566" s="19">
        <f>D567</f>
        <v>70.3</v>
      </c>
      <c r="E566" s="19">
        <f t="shared" ref="E566:M566" si="1086">E567</f>
        <v>0</v>
      </c>
      <c r="F566" s="19">
        <f t="shared" si="1086"/>
        <v>70.3</v>
      </c>
      <c r="G566" s="19">
        <f t="shared" si="1086"/>
        <v>0</v>
      </c>
      <c r="H566" s="19">
        <f t="shared" si="1086"/>
        <v>70.3</v>
      </c>
      <c r="I566" s="19">
        <f>I567</f>
        <v>70.3</v>
      </c>
      <c r="J566" s="19">
        <f t="shared" ref="J566" si="1087">J567</f>
        <v>0</v>
      </c>
      <c r="K566" s="19">
        <f t="shared" ref="K566" si="1088">K567</f>
        <v>70.3</v>
      </c>
      <c r="L566" s="19">
        <f t="shared" si="1086"/>
        <v>0</v>
      </c>
      <c r="M566" s="19">
        <f t="shared" si="1086"/>
        <v>70.3</v>
      </c>
      <c r="N566" s="19">
        <f>N567</f>
        <v>70.3</v>
      </c>
      <c r="O566" s="19">
        <f t="shared" ref="O566" si="1089">O567</f>
        <v>0</v>
      </c>
      <c r="P566" s="19">
        <f t="shared" ref="P566:R566" si="1090">P567</f>
        <v>70.3</v>
      </c>
      <c r="Q566" s="19">
        <f t="shared" si="1090"/>
        <v>0</v>
      </c>
      <c r="R566" s="19">
        <f t="shared" si="1090"/>
        <v>70.3</v>
      </c>
      <c r="S566" s="125"/>
    </row>
    <row r="567" spans="1:19" ht="31.5" hidden="1" outlineLevel="7" x14ac:dyDescent="0.2">
      <c r="A567" s="73" t="s">
        <v>44</v>
      </c>
      <c r="B567" s="73" t="s">
        <v>7</v>
      </c>
      <c r="C567" s="26" t="s">
        <v>8</v>
      </c>
      <c r="D567" s="20">
        <v>70.3</v>
      </c>
      <c r="E567" s="20"/>
      <c r="F567" s="20">
        <f>SUM(D567:E567)</f>
        <v>70.3</v>
      </c>
      <c r="G567" s="20"/>
      <c r="H567" s="20">
        <f>SUM(F567:G567)</f>
        <v>70.3</v>
      </c>
      <c r="I567" s="20">
        <v>70.3</v>
      </c>
      <c r="J567" s="20"/>
      <c r="K567" s="20">
        <f>SUM(I567:J567)</f>
        <v>70.3</v>
      </c>
      <c r="L567" s="20"/>
      <c r="M567" s="20">
        <f>SUM(K567:L567)</f>
        <v>70.3</v>
      </c>
      <c r="N567" s="20">
        <v>70.3</v>
      </c>
      <c r="O567" s="20"/>
      <c r="P567" s="20">
        <f>SUM(N567:O567)</f>
        <v>70.3</v>
      </c>
      <c r="Q567" s="20"/>
      <c r="R567" s="20">
        <f>SUM(P567:Q567)</f>
        <v>70.3</v>
      </c>
      <c r="S567" s="125"/>
    </row>
    <row r="568" spans="1:19" ht="31.5" outlineLevel="5" collapsed="1" x14ac:dyDescent="0.2">
      <c r="A568" s="72" t="s">
        <v>46</v>
      </c>
      <c r="B568" s="72"/>
      <c r="C568" s="25" t="s">
        <v>47</v>
      </c>
      <c r="D568" s="19">
        <f>D569+D570</f>
        <v>310.60000000000002</v>
      </c>
      <c r="E568" s="19">
        <f t="shared" ref="E568:F568" si="1091">E569+E570</f>
        <v>0</v>
      </c>
      <c r="F568" s="19">
        <f t="shared" si="1091"/>
        <v>310.60000000000002</v>
      </c>
      <c r="G568" s="19">
        <f t="shared" ref="G568:H568" si="1092">G569+G570</f>
        <v>7.3</v>
      </c>
      <c r="H568" s="19">
        <f t="shared" si="1092"/>
        <v>317.89999999999998</v>
      </c>
      <c r="I568" s="19">
        <f>I569+I570</f>
        <v>324</v>
      </c>
      <c r="J568" s="19">
        <f t="shared" ref="J568" si="1093">J569+J570</f>
        <v>0</v>
      </c>
      <c r="K568" s="19">
        <f t="shared" ref="K568:M568" si="1094">K569+K570</f>
        <v>324</v>
      </c>
      <c r="L568" s="19">
        <f t="shared" si="1094"/>
        <v>7.1</v>
      </c>
      <c r="M568" s="19">
        <f t="shared" si="1094"/>
        <v>331.1</v>
      </c>
      <c r="N568" s="19">
        <f>N569+N570</f>
        <v>324</v>
      </c>
      <c r="O568" s="19">
        <f t="shared" ref="O568" si="1095">O569+O570</f>
        <v>0</v>
      </c>
      <c r="P568" s="19">
        <f t="shared" ref="P568:R568" si="1096">P569+P570</f>
        <v>324</v>
      </c>
      <c r="Q568" s="19">
        <f t="shared" si="1096"/>
        <v>7.1</v>
      </c>
      <c r="R568" s="19">
        <f t="shared" si="1096"/>
        <v>331.1</v>
      </c>
      <c r="S568" s="125"/>
    </row>
    <row r="569" spans="1:19" ht="47.25" outlineLevel="7" x14ac:dyDescent="0.2">
      <c r="A569" s="73" t="s">
        <v>46</v>
      </c>
      <c r="B569" s="73" t="s">
        <v>4</v>
      </c>
      <c r="C569" s="26" t="s">
        <v>5</v>
      </c>
      <c r="D569" s="7">
        <v>220.6</v>
      </c>
      <c r="E569" s="20"/>
      <c r="F569" s="20">
        <f t="shared" ref="F569:F570" si="1097">SUM(D569:E569)</f>
        <v>220.6</v>
      </c>
      <c r="G569" s="20">
        <v>7.3</v>
      </c>
      <c r="H569" s="20">
        <f>SUM(F569:G569)</f>
        <v>227.9</v>
      </c>
      <c r="I569" s="7">
        <v>234</v>
      </c>
      <c r="J569" s="20"/>
      <c r="K569" s="20">
        <f t="shared" ref="K569:K570" si="1098">SUM(I569:J569)</f>
        <v>234</v>
      </c>
      <c r="L569" s="20">
        <v>7.1</v>
      </c>
      <c r="M569" s="20">
        <f>SUM(K569:L569)</f>
        <v>241.1</v>
      </c>
      <c r="N569" s="7">
        <v>234</v>
      </c>
      <c r="O569" s="20"/>
      <c r="P569" s="20">
        <f t="shared" ref="P569:P570" si="1099">SUM(N569:O569)</f>
        <v>234</v>
      </c>
      <c r="Q569" s="20">
        <v>7.1</v>
      </c>
      <c r="R569" s="20">
        <f>SUM(P569:Q569)</f>
        <v>241.1</v>
      </c>
      <c r="S569" s="125"/>
    </row>
    <row r="570" spans="1:19" ht="31.5" hidden="1" outlineLevel="7" x14ac:dyDescent="0.2">
      <c r="A570" s="73" t="s">
        <v>46</v>
      </c>
      <c r="B570" s="73" t="s">
        <v>7</v>
      </c>
      <c r="C570" s="26" t="s">
        <v>8</v>
      </c>
      <c r="D570" s="7">
        <v>90</v>
      </c>
      <c r="E570" s="20"/>
      <c r="F570" s="20">
        <f t="shared" si="1097"/>
        <v>90</v>
      </c>
      <c r="G570" s="20"/>
      <c r="H570" s="20">
        <f>SUM(F570:G570)</f>
        <v>90</v>
      </c>
      <c r="I570" s="7">
        <v>90</v>
      </c>
      <c r="J570" s="20"/>
      <c r="K570" s="20">
        <f t="shared" si="1098"/>
        <v>90</v>
      </c>
      <c r="L570" s="20"/>
      <c r="M570" s="20">
        <f>SUM(K570:L570)</f>
        <v>90</v>
      </c>
      <c r="N570" s="7">
        <v>90</v>
      </c>
      <c r="O570" s="20"/>
      <c r="P570" s="20">
        <f t="shared" si="1099"/>
        <v>90</v>
      </c>
      <c r="Q570" s="20"/>
      <c r="R570" s="20">
        <f>SUM(P570:Q570)</f>
        <v>90</v>
      </c>
      <c r="S570" s="125"/>
    </row>
    <row r="571" spans="1:19" ht="31.5" outlineLevel="5" collapsed="1" x14ac:dyDescent="0.2">
      <c r="A571" s="72" t="s">
        <v>48</v>
      </c>
      <c r="B571" s="72"/>
      <c r="C571" s="25" t="s">
        <v>457</v>
      </c>
      <c r="D571" s="19">
        <f>D572+D573</f>
        <v>5418.6</v>
      </c>
      <c r="E571" s="19">
        <f t="shared" ref="E571:F571" si="1100">E572+E573</f>
        <v>0</v>
      </c>
      <c r="F571" s="19">
        <f t="shared" si="1100"/>
        <v>5418.6</v>
      </c>
      <c r="G571" s="19">
        <f t="shared" ref="G571:H571" si="1101">G572+G573</f>
        <v>123.6</v>
      </c>
      <c r="H571" s="19">
        <f t="shared" si="1101"/>
        <v>5542.2000000000007</v>
      </c>
      <c r="I571" s="19">
        <f>I572+I573</f>
        <v>5647.3</v>
      </c>
      <c r="J571" s="19">
        <f t="shared" ref="J571" si="1102">J572+J573</f>
        <v>0</v>
      </c>
      <c r="K571" s="19">
        <f t="shared" ref="K571:M571" si="1103">K572+K573</f>
        <v>5647.3</v>
      </c>
      <c r="L571" s="19">
        <f t="shared" si="1103"/>
        <v>121.4</v>
      </c>
      <c r="M571" s="19">
        <f t="shared" si="1103"/>
        <v>5768.7</v>
      </c>
      <c r="N571" s="19">
        <f>N572+N573</f>
        <v>5647.3</v>
      </c>
      <c r="O571" s="19">
        <f t="shared" ref="O571" si="1104">O572+O573</f>
        <v>0</v>
      </c>
      <c r="P571" s="19">
        <f t="shared" ref="P571:R571" si="1105">P572+P573</f>
        <v>5647.3</v>
      </c>
      <c r="Q571" s="19">
        <f t="shared" si="1105"/>
        <v>121.4</v>
      </c>
      <c r="R571" s="19">
        <f t="shared" si="1105"/>
        <v>5768.7</v>
      </c>
      <c r="S571" s="125"/>
    </row>
    <row r="572" spans="1:19" ht="47.25" outlineLevel="7" x14ac:dyDescent="0.2">
      <c r="A572" s="73" t="s">
        <v>48</v>
      </c>
      <c r="B572" s="73" t="s">
        <v>4</v>
      </c>
      <c r="C572" s="26" t="s">
        <v>5</v>
      </c>
      <c r="D572" s="7">
        <v>5298.6</v>
      </c>
      <c r="E572" s="20"/>
      <c r="F572" s="20">
        <f t="shared" ref="F572:F573" si="1106">SUM(D572:E572)</f>
        <v>5298.6</v>
      </c>
      <c r="G572" s="20">
        <v>123.6</v>
      </c>
      <c r="H572" s="20">
        <f>SUM(F572:G572)</f>
        <v>5422.2000000000007</v>
      </c>
      <c r="I572" s="7">
        <v>5527.3</v>
      </c>
      <c r="J572" s="20"/>
      <c r="K572" s="20">
        <f t="shared" ref="K572:K573" si="1107">SUM(I572:J572)</f>
        <v>5527.3</v>
      </c>
      <c r="L572" s="20">
        <v>121.4</v>
      </c>
      <c r="M572" s="20">
        <f>SUM(K572:L572)</f>
        <v>5648.7</v>
      </c>
      <c r="N572" s="7">
        <v>5527.3</v>
      </c>
      <c r="O572" s="20"/>
      <c r="P572" s="20">
        <f t="shared" ref="P572:P573" si="1108">SUM(N572:O572)</f>
        <v>5527.3</v>
      </c>
      <c r="Q572" s="20">
        <v>121.4</v>
      </c>
      <c r="R572" s="20">
        <f>SUM(P572:Q572)</f>
        <v>5648.7</v>
      </c>
      <c r="S572" s="125"/>
    </row>
    <row r="573" spans="1:19" ht="31.5" hidden="1" outlineLevel="7" x14ac:dyDescent="0.2">
      <c r="A573" s="73" t="s">
        <v>48</v>
      </c>
      <c r="B573" s="73" t="s">
        <v>7</v>
      </c>
      <c r="C573" s="26" t="s">
        <v>8</v>
      </c>
      <c r="D573" s="7">
        <v>120</v>
      </c>
      <c r="E573" s="20"/>
      <c r="F573" s="20">
        <f t="shared" si="1106"/>
        <v>120</v>
      </c>
      <c r="G573" s="20"/>
      <c r="H573" s="20">
        <f>SUM(F573:G573)</f>
        <v>120</v>
      </c>
      <c r="I573" s="7">
        <v>120</v>
      </c>
      <c r="J573" s="20"/>
      <c r="K573" s="20">
        <f t="shared" si="1107"/>
        <v>120</v>
      </c>
      <c r="L573" s="20"/>
      <c r="M573" s="20">
        <f>SUM(K573:L573)</f>
        <v>120</v>
      </c>
      <c r="N573" s="7">
        <v>120</v>
      </c>
      <c r="O573" s="20"/>
      <c r="P573" s="20">
        <f t="shared" si="1108"/>
        <v>120</v>
      </c>
      <c r="Q573" s="20"/>
      <c r="R573" s="20">
        <f>SUM(P573:Q573)</f>
        <v>120</v>
      </c>
      <c r="S573" s="125"/>
    </row>
    <row r="574" spans="1:19" ht="63" outlineLevel="5" collapsed="1" x14ac:dyDescent="0.2">
      <c r="A574" s="72" t="s">
        <v>49</v>
      </c>
      <c r="B574" s="72"/>
      <c r="C574" s="25" t="s">
        <v>50</v>
      </c>
      <c r="D574" s="19">
        <f>D575</f>
        <v>0.6</v>
      </c>
      <c r="E574" s="19">
        <f t="shared" ref="E574:M574" si="1109">E575</f>
        <v>0</v>
      </c>
      <c r="F574" s="19">
        <f t="shared" si="1109"/>
        <v>0.6</v>
      </c>
      <c r="G574" s="19">
        <f t="shared" si="1109"/>
        <v>1.4E-2</v>
      </c>
      <c r="H574" s="19">
        <f t="shared" si="1109"/>
        <v>0.61399999999999999</v>
      </c>
      <c r="I574" s="19">
        <f>I575</f>
        <v>0.6</v>
      </c>
      <c r="J574" s="19">
        <f t="shared" ref="J574" si="1110">J575</f>
        <v>0</v>
      </c>
      <c r="K574" s="19">
        <f t="shared" ref="K574" si="1111">K575</f>
        <v>0.6</v>
      </c>
      <c r="L574" s="19">
        <f t="shared" si="1109"/>
        <v>1.2999999999999999E-2</v>
      </c>
      <c r="M574" s="19">
        <f t="shared" si="1109"/>
        <v>0.61299999999999999</v>
      </c>
      <c r="N574" s="19">
        <f>N575</f>
        <v>0.6</v>
      </c>
      <c r="O574" s="19">
        <f t="shared" ref="O574" si="1112">O575</f>
        <v>0</v>
      </c>
      <c r="P574" s="19">
        <f t="shared" ref="P574:R574" si="1113">P575</f>
        <v>0.6</v>
      </c>
      <c r="Q574" s="19">
        <f t="shared" si="1113"/>
        <v>1.2999999999999999E-2</v>
      </c>
      <c r="R574" s="19">
        <f t="shared" si="1113"/>
        <v>0.61299999999999999</v>
      </c>
      <c r="S574" s="125"/>
    </row>
    <row r="575" spans="1:19" ht="47.25" outlineLevel="7" x14ac:dyDescent="0.2">
      <c r="A575" s="73" t="s">
        <v>49</v>
      </c>
      <c r="B575" s="73" t="s">
        <v>4</v>
      </c>
      <c r="C575" s="26" t="s">
        <v>5</v>
      </c>
      <c r="D575" s="20">
        <v>0.6</v>
      </c>
      <c r="E575" s="20"/>
      <c r="F575" s="20">
        <f>SUM(D575:E575)</f>
        <v>0.6</v>
      </c>
      <c r="G575" s="180">
        <v>1.4E-2</v>
      </c>
      <c r="H575" s="20">
        <f>SUM(F575:G575)</f>
        <v>0.61399999999999999</v>
      </c>
      <c r="I575" s="20">
        <v>0.6</v>
      </c>
      <c r="J575" s="20"/>
      <c r="K575" s="20">
        <f>SUM(I575:J575)</f>
        <v>0.6</v>
      </c>
      <c r="L575" s="180">
        <v>1.2999999999999999E-2</v>
      </c>
      <c r="M575" s="20">
        <f>SUM(K575:L575)</f>
        <v>0.61299999999999999</v>
      </c>
      <c r="N575" s="20">
        <v>0.6</v>
      </c>
      <c r="O575" s="20"/>
      <c r="P575" s="20">
        <f>SUM(N575:O575)</f>
        <v>0.6</v>
      </c>
      <c r="Q575" s="180">
        <v>1.2999999999999999E-2</v>
      </c>
      <c r="R575" s="20">
        <f>SUM(P575:Q575)</f>
        <v>0.61299999999999999</v>
      </c>
      <c r="S575" s="125"/>
    </row>
    <row r="576" spans="1:19" ht="31.5" outlineLevel="7" x14ac:dyDescent="0.2">
      <c r="A576" s="76" t="s">
        <v>617</v>
      </c>
      <c r="B576" s="76"/>
      <c r="C576" s="12" t="s">
        <v>658</v>
      </c>
      <c r="D576" s="6">
        <f>D577</f>
        <v>861.9</v>
      </c>
      <c r="E576" s="6">
        <f t="shared" ref="E576:M576" si="1114">E577</f>
        <v>0</v>
      </c>
      <c r="F576" s="6">
        <f t="shared" si="1114"/>
        <v>861.9</v>
      </c>
      <c r="G576" s="6">
        <f t="shared" si="1114"/>
        <v>20.399999999999999</v>
      </c>
      <c r="H576" s="6">
        <f t="shared" si="1114"/>
        <v>882.3</v>
      </c>
      <c r="I576" s="6">
        <f t="shared" ref="I576:N576" si="1115">I577</f>
        <v>899.59999999999991</v>
      </c>
      <c r="J576" s="6">
        <f t="shared" ref="J576" si="1116">J577</f>
        <v>0</v>
      </c>
      <c r="K576" s="6">
        <f t="shared" ref="K576" si="1117">K577</f>
        <v>899.59999999999991</v>
      </c>
      <c r="L576" s="6">
        <f t="shared" si="1114"/>
        <v>20</v>
      </c>
      <c r="M576" s="6">
        <f t="shared" si="1114"/>
        <v>919.59999999999991</v>
      </c>
      <c r="N576" s="6">
        <f t="shared" si="1115"/>
        <v>899.59999999999991</v>
      </c>
      <c r="O576" s="6">
        <f t="shared" ref="O576" si="1118">O577</f>
        <v>0</v>
      </c>
      <c r="P576" s="6">
        <f t="shared" ref="P576:R576" si="1119">P577</f>
        <v>899.59999999999991</v>
      </c>
      <c r="Q576" s="6">
        <f t="shared" si="1119"/>
        <v>20</v>
      </c>
      <c r="R576" s="6">
        <f t="shared" si="1119"/>
        <v>919.59999999999991</v>
      </c>
      <c r="S576" s="125"/>
    </row>
    <row r="577" spans="1:19" ht="47.25" outlineLevel="7" x14ac:dyDescent="0.2">
      <c r="A577" s="77" t="s">
        <v>617</v>
      </c>
      <c r="B577" s="77" t="s">
        <v>4</v>
      </c>
      <c r="C577" s="13" t="s">
        <v>5</v>
      </c>
      <c r="D577" s="7">
        <f>383.07+478.83</f>
        <v>861.9</v>
      </c>
      <c r="E577" s="20"/>
      <c r="F577" s="20">
        <f>SUM(D577:E577)</f>
        <v>861.9</v>
      </c>
      <c r="G577" s="20">
        <v>20.399999999999999</v>
      </c>
      <c r="H577" s="20">
        <f>SUM(F577:G577)</f>
        <v>882.3</v>
      </c>
      <c r="I577" s="7">
        <f>399.82+499.78</f>
        <v>899.59999999999991</v>
      </c>
      <c r="J577" s="20"/>
      <c r="K577" s="20">
        <f>SUM(I577:J577)</f>
        <v>899.59999999999991</v>
      </c>
      <c r="L577" s="20">
        <v>20</v>
      </c>
      <c r="M577" s="20">
        <f>SUM(K577:L577)</f>
        <v>919.59999999999991</v>
      </c>
      <c r="N577" s="7">
        <f>399.82+499.78</f>
        <v>899.59999999999991</v>
      </c>
      <c r="O577" s="20"/>
      <c r="P577" s="20">
        <f>SUM(N577:O577)</f>
        <v>899.59999999999991</v>
      </c>
      <c r="Q577" s="20">
        <v>20</v>
      </c>
      <c r="R577" s="20">
        <f>SUM(P577:Q577)</f>
        <v>919.59999999999991</v>
      </c>
      <c r="S577" s="125"/>
    </row>
    <row r="578" spans="1:19" ht="47.25" hidden="1" outlineLevel="5" x14ac:dyDescent="0.2">
      <c r="A578" s="72" t="s">
        <v>51</v>
      </c>
      <c r="B578" s="72"/>
      <c r="C578" s="25" t="s">
        <v>52</v>
      </c>
      <c r="D578" s="19">
        <f>D579</f>
        <v>11.3</v>
      </c>
      <c r="E578" s="19">
        <f t="shared" ref="E578:M578" si="1120">E579</f>
        <v>-7.6</v>
      </c>
      <c r="F578" s="19">
        <f t="shared" si="1120"/>
        <v>3.7000000000000011</v>
      </c>
      <c r="G578" s="19">
        <f t="shared" si="1120"/>
        <v>0</v>
      </c>
      <c r="H578" s="19">
        <f t="shared" si="1120"/>
        <v>3.7000000000000011</v>
      </c>
      <c r="I578" s="19">
        <f>I579</f>
        <v>10.9</v>
      </c>
      <c r="J578" s="19">
        <f t="shared" ref="J578" si="1121">J579</f>
        <v>-7</v>
      </c>
      <c r="K578" s="19">
        <f t="shared" ref="K578" si="1122">K579</f>
        <v>3.9000000000000004</v>
      </c>
      <c r="L578" s="19">
        <f t="shared" si="1120"/>
        <v>0</v>
      </c>
      <c r="M578" s="19">
        <f t="shared" si="1120"/>
        <v>3.9000000000000004</v>
      </c>
      <c r="N578" s="19">
        <f>N579</f>
        <v>10.9</v>
      </c>
      <c r="O578" s="19">
        <f t="shared" ref="O578" si="1123">O579</f>
        <v>-7.4</v>
      </c>
      <c r="P578" s="19">
        <f t="shared" ref="P578:R578" si="1124">P579</f>
        <v>3.5</v>
      </c>
      <c r="Q578" s="19">
        <f t="shared" si="1124"/>
        <v>0</v>
      </c>
      <c r="R578" s="19">
        <f t="shared" si="1124"/>
        <v>3.5</v>
      </c>
      <c r="S578" s="125"/>
    </row>
    <row r="579" spans="1:19" ht="31.5" hidden="1" outlineLevel="7" x14ac:dyDescent="0.2">
      <c r="A579" s="73" t="s">
        <v>51</v>
      </c>
      <c r="B579" s="73" t="s">
        <v>7</v>
      </c>
      <c r="C579" s="26" t="s">
        <v>8</v>
      </c>
      <c r="D579" s="20">
        <v>11.3</v>
      </c>
      <c r="E579" s="20">
        <v>-7.6</v>
      </c>
      <c r="F579" s="20">
        <f>SUM(D579:E579)</f>
        <v>3.7000000000000011</v>
      </c>
      <c r="G579" s="20"/>
      <c r="H579" s="20">
        <f>SUM(F579:G579)</f>
        <v>3.7000000000000011</v>
      </c>
      <c r="I579" s="20">
        <v>10.9</v>
      </c>
      <c r="J579" s="20">
        <v>-7</v>
      </c>
      <c r="K579" s="20">
        <f>SUM(I579:J579)</f>
        <v>3.9000000000000004</v>
      </c>
      <c r="L579" s="20"/>
      <c r="M579" s="20">
        <f>SUM(K579:L579)</f>
        <v>3.9000000000000004</v>
      </c>
      <c r="N579" s="20">
        <v>10.9</v>
      </c>
      <c r="O579" s="20">
        <v>-7.4</v>
      </c>
      <c r="P579" s="20">
        <f>SUM(N579:O579)</f>
        <v>3.5</v>
      </c>
      <c r="Q579" s="20"/>
      <c r="R579" s="20">
        <f>SUM(P579:Q579)</f>
        <v>3.5</v>
      </c>
      <c r="S579" s="125"/>
    </row>
    <row r="580" spans="1:19" ht="15.75" hidden="1" outlineLevel="5" x14ac:dyDescent="0.2">
      <c r="A580" s="72" t="s">
        <v>89</v>
      </c>
      <c r="B580" s="72"/>
      <c r="C580" s="25" t="s">
        <v>90</v>
      </c>
      <c r="D580" s="19">
        <f>D581+D582</f>
        <v>4780</v>
      </c>
      <c r="E580" s="19">
        <f t="shared" ref="E580:F580" si="1125">E581+E582</f>
        <v>300.89999999999998</v>
      </c>
      <c r="F580" s="19">
        <f t="shared" si="1125"/>
        <v>5080.8999999999996</v>
      </c>
      <c r="G580" s="19">
        <f t="shared" ref="G580:H580" si="1126">G581+G582</f>
        <v>0</v>
      </c>
      <c r="H580" s="19">
        <f t="shared" si="1126"/>
        <v>5080.8999999999996</v>
      </c>
      <c r="I580" s="19">
        <f>I581+I582</f>
        <v>4995.3999999999996</v>
      </c>
      <c r="J580" s="19">
        <f t="shared" ref="J580" si="1127">J581+J582</f>
        <v>0</v>
      </c>
      <c r="K580" s="19">
        <f t="shared" ref="K580:M580" si="1128">K581+K582</f>
        <v>4995.3999999999996</v>
      </c>
      <c r="L580" s="19">
        <f t="shared" si="1128"/>
        <v>0</v>
      </c>
      <c r="M580" s="19">
        <f t="shared" si="1128"/>
        <v>4995.3999999999996</v>
      </c>
      <c r="N580" s="19">
        <f>N581+N582</f>
        <v>4995.3999999999996</v>
      </c>
      <c r="O580" s="19">
        <f t="shared" ref="O580" si="1129">O581+O582</f>
        <v>0</v>
      </c>
      <c r="P580" s="19">
        <f t="shared" ref="P580:R580" si="1130">P581+P582</f>
        <v>4995.3999999999996</v>
      </c>
      <c r="Q580" s="19">
        <f t="shared" si="1130"/>
        <v>0</v>
      </c>
      <c r="R580" s="19">
        <f t="shared" si="1130"/>
        <v>4995.3999999999996</v>
      </c>
      <c r="S580" s="125"/>
    </row>
    <row r="581" spans="1:19" ht="47.25" hidden="1" outlineLevel="7" x14ac:dyDescent="0.2">
      <c r="A581" s="73" t="s">
        <v>89</v>
      </c>
      <c r="B581" s="73" t="s">
        <v>4</v>
      </c>
      <c r="C581" s="26" t="s">
        <v>5</v>
      </c>
      <c r="D581" s="7">
        <v>4577</v>
      </c>
      <c r="E581" s="20"/>
      <c r="F581" s="20">
        <f t="shared" ref="F581:F582" si="1131">SUM(D581:E581)</f>
        <v>4577</v>
      </c>
      <c r="G581" s="20"/>
      <c r="H581" s="20">
        <f>SUM(F581:G581)</f>
        <v>4577</v>
      </c>
      <c r="I581" s="7">
        <v>4777</v>
      </c>
      <c r="J581" s="20">
        <v>0</v>
      </c>
      <c r="K581" s="20">
        <f t="shared" ref="K581:K582" si="1132">SUM(I581:J581)</f>
        <v>4777</v>
      </c>
      <c r="L581" s="20"/>
      <c r="M581" s="20">
        <f>SUM(K581:L581)</f>
        <v>4777</v>
      </c>
      <c r="N581" s="7">
        <v>4777</v>
      </c>
      <c r="O581" s="20">
        <v>0</v>
      </c>
      <c r="P581" s="20">
        <f t="shared" ref="P581:P582" si="1133">SUM(N581:O581)</f>
        <v>4777</v>
      </c>
      <c r="Q581" s="20"/>
      <c r="R581" s="20">
        <f>SUM(P581:Q581)</f>
        <v>4777</v>
      </c>
      <c r="S581" s="125"/>
    </row>
    <row r="582" spans="1:19" ht="31.5" hidden="1" outlineLevel="7" x14ac:dyDescent="0.2">
      <c r="A582" s="73" t="s">
        <v>89</v>
      </c>
      <c r="B582" s="73" t="s">
        <v>7</v>
      </c>
      <c r="C582" s="26" t="s">
        <v>8</v>
      </c>
      <c r="D582" s="7">
        <v>203</v>
      </c>
      <c r="E582" s="20">
        <v>300.89999999999998</v>
      </c>
      <c r="F582" s="20">
        <f t="shared" si="1131"/>
        <v>503.9</v>
      </c>
      <c r="G582" s="20"/>
      <c r="H582" s="20">
        <f>SUM(F582:G582)</f>
        <v>503.9</v>
      </c>
      <c r="I582" s="7">
        <v>218.4</v>
      </c>
      <c r="J582" s="20">
        <v>0</v>
      </c>
      <c r="K582" s="20">
        <f t="shared" si="1132"/>
        <v>218.4</v>
      </c>
      <c r="L582" s="20"/>
      <c r="M582" s="20">
        <f>SUM(K582:L582)</f>
        <v>218.4</v>
      </c>
      <c r="N582" s="7">
        <v>218.4</v>
      </c>
      <c r="O582" s="20">
        <v>0</v>
      </c>
      <c r="P582" s="20">
        <f t="shared" si="1133"/>
        <v>218.4</v>
      </c>
      <c r="Q582" s="20"/>
      <c r="R582" s="20">
        <f>SUM(P582:Q582)</f>
        <v>218.4</v>
      </c>
      <c r="S582" s="125"/>
    </row>
    <row r="583" spans="1:19" ht="47.25" outlineLevel="4" collapsed="1" x14ac:dyDescent="0.2">
      <c r="A583" s="72" t="s">
        <v>410</v>
      </c>
      <c r="B583" s="72"/>
      <c r="C583" s="25" t="s">
        <v>411</v>
      </c>
      <c r="D583" s="19">
        <f>D584+D588</f>
        <v>22733.3</v>
      </c>
      <c r="E583" s="19">
        <f t="shared" ref="E583:F583" si="1134">E584+E588</f>
        <v>0</v>
      </c>
      <c r="F583" s="19">
        <f t="shared" si="1134"/>
        <v>22733.3</v>
      </c>
      <c r="G583" s="19">
        <f t="shared" ref="G583:H583" si="1135">G584+G588</f>
        <v>2.5</v>
      </c>
      <c r="H583" s="19">
        <f t="shared" si="1135"/>
        <v>22735.8</v>
      </c>
      <c r="I583" s="19">
        <f>I584+I588</f>
        <v>23521.7</v>
      </c>
      <c r="J583" s="19">
        <f t="shared" ref="J583" si="1136">J584+J588</f>
        <v>0</v>
      </c>
      <c r="K583" s="19">
        <f t="shared" ref="K583:M583" si="1137">K584+K588</f>
        <v>23521.7</v>
      </c>
      <c r="L583" s="19">
        <f t="shared" si="1137"/>
        <v>2.5</v>
      </c>
      <c r="M583" s="19">
        <f t="shared" si="1137"/>
        <v>23524.2</v>
      </c>
      <c r="N583" s="19">
        <f>N584+N588</f>
        <v>24336.800000000003</v>
      </c>
      <c r="O583" s="19">
        <f t="shared" ref="O583" si="1138">O584+O588</f>
        <v>0</v>
      </c>
      <c r="P583" s="19">
        <f t="shared" ref="P583:R583" si="1139">P584+P588</f>
        <v>24336.800000000003</v>
      </c>
      <c r="Q583" s="19">
        <f t="shared" si="1139"/>
        <v>2.5</v>
      </c>
      <c r="R583" s="19">
        <f t="shared" si="1139"/>
        <v>24339.300000000003</v>
      </c>
      <c r="S583" s="125"/>
    </row>
    <row r="584" spans="1:19" ht="15.75" hidden="1" outlineLevel="5" x14ac:dyDescent="0.2">
      <c r="A584" s="72" t="s">
        <v>412</v>
      </c>
      <c r="B584" s="72"/>
      <c r="C584" s="25" t="s">
        <v>41</v>
      </c>
      <c r="D584" s="19">
        <f>D585+D586+D587</f>
        <v>22625.8</v>
      </c>
      <c r="E584" s="19">
        <f t="shared" ref="E584:F584" si="1140">E585+E586+E587</f>
        <v>0</v>
      </c>
      <c r="F584" s="19">
        <f t="shared" si="1140"/>
        <v>22625.8</v>
      </c>
      <c r="G584" s="19">
        <f t="shared" ref="G584:H584" si="1141">G585+G586+G587</f>
        <v>0</v>
      </c>
      <c r="H584" s="19">
        <f t="shared" si="1141"/>
        <v>22625.8</v>
      </c>
      <c r="I584" s="19">
        <f>I585+I586+I587</f>
        <v>23409.5</v>
      </c>
      <c r="J584" s="19">
        <f t="shared" ref="J584" si="1142">J585+J586+J587</f>
        <v>0</v>
      </c>
      <c r="K584" s="19">
        <f t="shared" ref="K584:M584" si="1143">K585+K586+K587</f>
        <v>23409.5</v>
      </c>
      <c r="L584" s="19">
        <f t="shared" si="1143"/>
        <v>0</v>
      </c>
      <c r="M584" s="19">
        <f t="shared" si="1143"/>
        <v>23409.5</v>
      </c>
      <c r="N584" s="19">
        <f>N585+N586+N587</f>
        <v>24224.600000000002</v>
      </c>
      <c r="O584" s="19">
        <f t="shared" ref="O584" si="1144">O585+O586+O587</f>
        <v>0</v>
      </c>
      <c r="P584" s="19">
        <f t="shared" ref="P584:R584" si="1145">P585+P586+P587</f>
        <v>24224.600000000002</v>
      </c>
      <c r="Q584" s="19">
        <f t="shared" si="1145"/>
        <v>0</v>
      </c>
      <c r="R584" s="19">
        <f t="shared" si="1145"/>
        <v>24224.600000000002</v>
      </c>
      <c r="S584" s="125"/>
    </row>
    <row r="585" spans="1:19" ht="47.25" hidden="1" outlineLevel="7" x14ac:dyDescent="0.2">
      <c r="A585" s="73" t="s">
        <v>412</v>
      </c>
      <c r="B585" s="73" t="s">
        <v>4</v>
      </c>
      <c r="C585" s="26" t="s">
        <v>5</v>
      </c>
      <c r="D585" s="20">
        <v>19591.099999999999</v>
      </c>
      <c r="E585" s="20"/>
      <c r="F585" s="20">
        <f t="shared" ref="F585:F587" si="1146">SUM(D585:E585)</f>
        <v>19591.099999999999</v>
      </c>
      <c r="G585" s="20"/>
      <c r="H585" s="20">
        <f>SUM(F585:G585)</f>
        <v>19591.099999999999</v>
      </c>
      <c r="I585" s="20">
        <v>20374.8</v>
      </c>
      <c r="J585" s="20"/>
      <c r="K585" s="20">
        <f t="shared" ref="K585:K587" si="1147">SUM(I585:J585)</f>
        <v>20374.8</v>
      </c>
      <c r="L585" s="20"/>
      <c r="M585" s="20">
        <f>SUM(K585:L585)</f>
        <v>20374.8</v>
      </c>
      <c r="N585" s="20">
        <v>21189.9</v>
      </c>
      <c r="O585" s="20"/>
      <c r="P585" s="20">
        <f t="shared" ref="P585:P587" si="1148">SUM(N585:O585)</f>
        <v>21189.9</v>
      </c>
      <c r="Q585" s="20"/>
      <c r="R585" s="20">
        <f>SUM(P585:Q585)</f>
        <v>21189.9</v>
      </c>
      <c r="S585" s="125"/>
    </row>
    <row r="586" spans="1:19" ht="31.5" hidden="1" outlineLevel="7" x14ac:dyDescent="0.2">
      <c r="A586" s="73" t="s">
        <v>412</v>
      </c>
      <c r="B586" s="73" t="s">
        <v>7</v>
      </c>
      <c r="C586" s="26" t="s">
        <v>8</v>
      </c>
      <c r="D586" s="20">
        <v>2956.2</v>
      </c>
      <c r="E586" s="20"/>
      <c r="F586" s="20">
        <f t="shared" si="1146"/>
        <v>2956.2</v>
      </c>
      <c r="G586" s="20"/>
      <c r="H586" s="20">
        <f>SUM(F586:G586)</f>
        <v>2956.2</v>
      </c>
      <c r="I586" s="20">
        <v>2956.2</v>
      </c>
      <c r="J586" s="20"/>
      <c r="K586" s="20">
        <f t="shared" si="1147"/>
        <v>2956.2</v>
      </c>
      <c r="L586" s="20"/>
      <c r="M586" s="20">
        <f>SUM(K586:L586)</f>
        <v>2956.2</v>
      </c>
      <c r="N586" s="20">
        <v>2956.2</v>
      </c>
      <c r="O586" s="20"/>
      <c r="P586" s="20">
        <f t="shared" si="1148"/>
        <v>2956.2</v>
      </c>
      <c r="Q586" s="20"/>
      <c r="R586" s="20">
        <f>SUM(P586:Q586)</f>
        <v>2956.2</v>
      </c>
      <c r="S586" s="125"/>
    </row>
    <row r="587" spans="1:19" ht="15.75" hidden="1" outlineLevel="7" x14ac:dyDescent="0.2">
      <c r="A587" s="73" t="s">
        <v>412</v>
      </c>
      <c r="B587" s="73" t="s">
        <v>15</v>
      </c>
      <c r="C587" s="26" t="s">
        <v>16</v>
      </c>
      <c r="D587" s="20">
        <v>78.5</v>
      </c>
      <c r="E587" s="20"/>
      <c r="F587" s="20">
        <f t="shared" si="1146"/>
        <v>78.5</v>
      </c>
      <c r="G587" s="20"/>
      <c r="H587" s="20">
        <f>SUM(F587:G587)</f>
        <v>78.5</v>
      </c>
      <c r="I587" s="20">
        <v>78.5</v>
      </c>
      <c r="J587" s="20"/>
      <c r="K587" s="20">
        <f t="shared" si="1147"/>
        <v>78.5</v>
      </c>
      <c r="L587" s="20"/>
      <c r="M587" s="20">
        <f>SUM(K587:L587)</f>
        <v>78.5</v>
      </c>
      <c r="N587" s="20">
        <v>78.5</v>
      </c>
      <c r="O587" s="20"/>
      <c r="P587" s="20">
        <f t="shared" si="1148"/>
        <v>78.5</v>
      </c>
      <c r="Q587" s="20"/>
      <c r="R587" s="20">
        <f>SUM(P587:Q587)</f>
        <v>78.5</v>
      </c>
      <c r="S587" s="125"/>
    </row>
    <row r="588" spans="1:19" ht="47.25" outlineLevel="5" collapsed="1" x14ac:dyDescent="0.2">
      <c r="A588" s="72" t="s">
        <v>413</v>
      </c>
      <c r="B588" s="72"/>
      <c r="C588" s="25" t="s">
        <v>414</v>
      </c>
      <c r="D588" s="19">
        <f>D589</f>
        <v>107.5</v>
      </c>
      <c r="E588" s="19">
        <f t="shared" ref="E588:M588" si="1149">E589</f>
        <v>0</v>
      </c>
      <c r="F588" s="19">
        <f t="shared" si="1149"/>
        <v>107.5</v>
      </c>
      <c r="G588" s="19">
        <f t="shared" si="1149"/>
        <v>2.5</v>
      </c>
      <c r="H588" s="19">
        <f t="shared" si="1149"/>
        <v>110</v>
      </c>
      <c r="I588" s="19">
        <f>I589</f>
        <v>112.2</v>
      </c>
      <c r="J588" s="19">
        <f t="shared" ref="J588" si="1150">J589</f>
        <v>0</v>
      </c>
      <c r="K588" s="19">
        <f t="shared" ref="K588" si="1151">K589</f>
        <v>112.2</v>
      </c>
      <c r="L588" s="19">
        <f t="shared" si="1149"/>
        <v>2.5</v>
      </c>
      <c r="M588" s="19">
        <f t="shared" si="1149"/>
        <v>114.7</v>
      </c>
      <c r="N588" s="19">
        <f>N589</f>
        <v>112.2</v>
      </c>
      <c r="O588" s="19">
        <f t="shared" ref="O588" si="1152">O589</f>
        <v>0</v>
      </c>
      <c r="P588" s="19">
        <f t="shared" ref="P588:R588" si="1153">P589</f>
        <v>112.2</v>
      </c>
      <c r="Q588" s="19">
        <f t="shared" si="1153"/>
        <v>2.5</v>
      </c>
      <c r="R588" s="19">
        <f t="shared" si="1153"/>
        <v>114.7</v>
      </c>
      <c r="S588" s="125"/>
    </row>
    <row r="589" spans="1:19" ht="47.25" outlineLevel="7" x14ac:dyDescent="0.2">
      <c r="A589" s="73" t="s">
        <v>413</v>
      </c>
      <c r="B589" s="73" t="s">
        <v>4</v>
      </c>
      <c r="C589" s="26" t="s">
        <v>5</v>
      </c>
      <c r="D589" s="20">
        <v>107.5</v>
      </c>
      <c r="E589" s="20"/>
      <c r="F589" s="20">
        <f>SUM(D589:E589)</f>
        <v>107.5</v>
      </c>
      <c r="G589" s="20">
        <v>2.5</v>
      </c>
      <c r="H589" s="20">
        <f>SUM(F589:G589)</f>
        <v>110</v>
      </c>
      <c r="I589" s="20">
        <v>112.2</v>
      </c>
      <c r="J589" s="20"/>
      <c r="K589" s="20">
        <f>SUM(I589:J589)</f>
        <v>112.2</v>
      </c>
      <c r="L589" s="20">
        <v>2.5</v>
      </c>
      <c r="M589" s="20">
        <f>SUM(K589:L589)</f>
        <v>114.7</v>
      </c>
      <c r="N589" s="20">
        <v>112.2</v>
      </c>
      <c r="O589" s="20"/>
      <c r="P589" s="20">
        <f>SUM(N589:O589)</f>
        <v>112.2</v>
      </c>
      <c r="Q589" s="20">
        <v>2.5</v>
      </c>
      <c r="R589" s="20">
        <f>SUM(P589:Q589)</f>
        <v>114.7</v>
      </c>
      <c r="S589" s="125"/>
    </row>
    <row r="590" spans="1:19" ht="34.5" customHeight="1" outlineLevel="4" x14ac:dyDescent="0.2">
      <c r="A590" s="72" t="s">
        <v>91</v>
      </c>
      <c r="B590" s="72"/>
      <c r="C590" s="25" t="s">
        <v>92</v>
      </c>
      <c r="D590" s="19">
        <f>D597+D599+D601+D591+D595</f>
        <v>134419.6</v>
      </c>
      <c r="E590" s="19">
        <f t="shared" ref="E590:F590" si="1154">E597+E599+E601+E591+E595</f>
        <v>0</v>
      </c>
      <c r="F590" s="19">
        <f t="shared" si="1154"/>
        <v>134419.6</v>
      </c>
      <c r="G590" s="19">
        <f t="shared" ref="G590:H590" si="1155">G597+G599+G601+G591+G595</f>
        <v>86.9</v>
      </c>
      <c r="H590" s="19">
        <f t="shared" si="1155"/>
        <v>134506.5</v>
      </c>
      <c r="I590" s="19">
        <f>I597+I599+I601+I591+I595</f>
        <v>137059.79999999999</v>
      </c>
      <c r="J590" s="19">
        <f t="shared" ref="J590" si="1156">J597+J599+J601+J591+J595</f>
        <v>0</v>
      </c>
      <c r="K590" s="19">
        <f t="shared" ref="K590:M590" si="1157">K597+K599+K601+K591+K595</f>
        <v>137059.79999999999</v>
      </c>
      <c r="L590" s="19">
        <f t="shared" si="1157"/>
        <v>0</v>
      </c>
      <c r="M590" s="19">
        <f t="shared" si="1157"/>
        <v>137059.79999999999</v>
      </c>
      <c r="N590" s="19">
        <f>N597+N599+N601+N591+N595</f>
        <v>139816.6</v>
      </c>
      <c r="O590" s="19">
        <f t="shared" ref="O590" si="1158">O597+O599+O601+O591+O595</f>
        <v>0</v>
      </c>
      <c r="P590" s="19">
        <f t="shared" ref="P590:R590" si="1159">P597+P599+P601+P591+P595</f>
        <v>139816.6</v>
      </c>
      <c r="Q590" s="19">
        <f t="shared" si="1159"/>
        <v>0</v>
      </c>
      <c r="R590" s="19">
        <f t="shared" si="1159"/>
        <v>139816.6</v>
      </c>
      <c r="S590" s="125"/>
    </row>
    <row r="591" spans="1:19" ht="15.75" hidden="1" outlineLevel="5" x14ac:dyDescent="0.2">
      <c r="A591" s="72" t="s">
        <v>415</v>
      </c>
      <c r="B591" s="72"/>
      <c r="C591" s="25" t="s">
        <v>109</v>
      </c>
      <c r="D591" s="19">
        <f>D592+D593+D594</f>
        <v>72362.000000000015</v>
      </c>
      <c r="E591" s="19">
        <f t="shared" ref="E591:F591" si="1160">E592+E593+E594</f>
        <v>0</v>
      </c>
      <c r="F591" s="19">
        <f t="shared" si="1160"/>
        <v>72362.000000000015</v>
      </c>
      <c r="G591" s="19">
        <f t="shared" ref="G591:H591" si="1161">G592+G593+G594</f>
        <v>0</v>
      </c>
      <c r="H591" s="19">
        <f t="shared" si="1161"/>
        <v>72362.000000000015</v>
      </c>
      <c r="I591" s="19">
        <f>I592+I593+I594</f>
        <v>75020.600000000006</v>
      </c>
      <c r="J591" s="19">
        <f t="shared" ref="J591" si="1162">J592+J593+J594</f>
        <v>0</v>
      </c>
      <c r="K591" s="19">
        <f t="shared" ref="K591:M591" si="1163">K592+K593+K594</f>
        <v>75020.600000000006</v>
      </c>
      <c r="L591" s="19">
        <f t="shared" si="1163"/>
        <v>0</v>
      </c>
      <c r="M591" s="19">
        <f t="shared" si="1163"/>
        <v>75020.600000000006</v>
      </c>
      <c r="N591" s="19">
        <f>N592+N593+N594</f>
        <v>77785.400000000009</v>
      </c>
      <c r="O591" s="19">
        <f t="shared" ref="O591" si="1164">O592+O593+O594</f>
        <v>0</v>
      </c>
      <c r="P591" s="19">
        <f t="shared" ref="P591:R591" si="1165">P592+P593+P594</f>
        <v>77785.400000000009</v>
      </c>
      <c r="Q591" s="19">
        <f t="shared" si="1165"/>
        <v>0</v>
      </c>
      <c r="R591" s="19">
        <f t="shared" si="1165"/>
        <v>77785.400000000009</v>
      </c>
      <c r="S591" s="125"/>
    </row>
    <row r="592" spans="1:19" ht="47.25" hidden="1" outlineLevel="7" x14ac:dyDescent="0.2">
      <c r="A592" s="73" t="s">
        <v>415</v>
      </c>
      <c r="B592" s="73" t="s">
        <v>4</v>
      </c>
      <c r="C592" s="26" t="s">
        <v>5</v>
      </c>
      <c r="D592" s="20">
        <v>66463.8</v>
      </c>
      <c r="E592" s="20"/>
      <c r="F592" s="20">
        <f t="shared" ref="F592:F594" si="1166">SUM(D592:E592)</f>
        <v>66463.8</v>
      </c>
      <c r="G592" s="20"/>
      <c r="H592" s="20">
        <f>SUM(F592:G592)</f>
        <v>66463.8</v>
      </c>
      <c r="I592" s="20">
        <v>69122.399999999994</v>
      </c>
      <c r="J592" s="20"/>
      <c r="K592" s="20">
        <f t="shared" ref="K592:K594" si="1167">SUM(I592:J592)</f>
        <v>69122.399999999994</v>
      </c>
      <c r="L592" s="20"/>
      <c r="M592" s="20">
        <f>SUM(K592:L592)</f>
        <v>69122.399999999994</v>
      </c>
      <c r="N592" s="20">
        <v>71887.199999999997</v>
      </c>
      <c r="O592" s="20"/>
      <c r="P592" s="20">
        <f t="shared" ref="P592:P594" si="1168">SUM(N592:O592)</f>
        <v>71887.199999999997</v>
      </c>
      <c r="Q592" s="20"/>
      <c r="R592" s="20">
        <f>SUM(P592:Q592)</f>
        <v>71887.199999999997</v>
      </c>
      <c r="S592" s="125"/>
    </row>
    <row r="593" spans="1:19" ht="31.5" hidden="1" outlineLevel="7" x14ac:dyDescent="0.2">
      <c r="A593" s="73" t="s">
        <v>415</v>
      </c>
      <c r="B593" s="73" t="s">
        <v>7</v>
      </c>
      <c r="C593" s="26" t="s">
        <v>8</v>
      </c>
      <c r="D593" s="20">
        <f>5689.6+100</f>
        <v>5789.6</v>
      </c>
      <c r="E593" s="20"/>
      <c r="F593" s="20">
        <f t="shared" si="1166"/>
        <v>5789.6</v>
      </c>
      <c r="G593" s="20"/>
      <c r="H593" s="20">
        <f>SUM(F593:G593)</f>
        <v>5789.6</v>
      </c>
      <c r="I593" s="20">
        <f t="shared" ref="I593:N593" si="1169">5689.6+100</f>
        <v>5789.6</v>
      </c>
      <c r="J593" s="20"/>
      <c r="K593" s="20">
        <f t="shared" si="1167"/>
        <v>5789.6</v>
      </c>
      <c r="L593" s="20"/>
      <c r="M593" s="20">
        <f>SUM(K593:L593)</f>
        <v>5789.6</v>
      </c>
      <c r="N593" s="20">
        <f t="shared" si="1169"/>
        <v>5789.6</v>
      </c>
      <c r="O593" s="20"/>
      <c r="P593" s="20">
        <f t="shared" si="1168"/>
        <v>5789.6</v>
      </c>
      <c r="Q593" s="20"/>
      <c r="R593" s="20">
        <f>SUM(P593:Q593)</f>
        <v>5789.6</v>
      </c>
      <c r="S593" s="125"/>
    </row>
    <row r="594" spans="1:19" ht="15.75" hidden="1" outlineLevel="7" x14ac:dyDescent="0.2">
      <c r="A594" s="73" t="s">
        <v>415</v>
      </c>
      <c r="B594" s="73" t="s">
        <v>15</v>
      </c>
      <c r="C594" s="26" t="s">
        <v>16</v>
      </c>
      <c r="D594" s="20">
        <v>108.6</v>
      </c>
      <c r="E594" s="20"/>
      <c r="F594" s="20">
        <f t="shared" si="1166"/>
        <v>108.6</v>
      </c>
      <c r="G594" s="20"/>
      <c r="H594" s="20">
        <f>SUM(F594:G594)</f>
        <v>108.6</v>
      </c>
      <c r="I594" s="20">
        <v>108.6</v>
      </c>
      <c r="J594" s="20"/>
      <c r="K594" s="20">
        <f t="shared" si="1167"/>
        <v>108.6</v>
      </c>
      <c r="L594" s="20"/>
      <c r="M594" s="20">
        <f>SUM(K594:L594)</f>
        <v>108.6</v>
      </c>
      <c r="N594" s="20">
        <v>108.6</v>
      </c>
      <c r="O594" s="20"/>
      <c r="P594" s="20">
        <f t="shared" si="1168"/>
        <v>108.6</v>
      </c>
      <c r="Q594" s="20"/>
      <c r="R594" s="20">
        <f>SUM(P594:Q594)</f>
        <v>108.6</v>
      </c>
      <c r="S594" s="125"/>
    </row>
    <row r="595" spans="1:19" ht="15.75" hidden="1" outlineLevel="5" x14ac:dyDescent="0.2">
      <c r="A595" s="72" t="s">
        <v>240</v>
      </c>
      <c r="B595" s="72"/>
      <c r="C595" s="25" t="s">
        <v>241</v>
      </c>
      <c r="D595" s="19">
        <f t="shared" ref="D595:R595" si="1170">D596</f>
        <v>12163.9</v>
      </c>
      <c r="E595" s="19">
        <f t="shared" si="1170"/>
        <v>0</v>
      </c>
      <c r="F595" s="19">
        <f t="shared" si="1170"/>
        <v>12163.9</v>
      </c>
      <c r="G595" s="19">
        <f t="shared" si="1170"/>
        <v>0</v>
      </c>
      <c r="H595" s="19">
        <f t="shared" si="1170"/>
        <v>12163.9</v>
      </c>
      <c r="I595" s="19">
        <f t="shared" si="1170"/>
        <v>12152.4</v>
      </c>
      <c r="J595" s="19">
        <f t="shared" si="1170"/>
        <v>0</v>
      </c>
      <c r="K595" s="19">
        <f t="shared" si="1170"/>
        <v>12152.4</v>
      </c>
      <c r="L595" s="19">
        <f t="shared" si="1170"/>
        <v>0</v>
      </c>
      <c r="M595" s="19">
        <f t="shared" si="1170"/>
        <v>12152.4</v>
      </c>
      <c r="N595" s="19">
        <f t="shared" si="1170"/>
        <v>12147.4</v>
      </c>
      <c r="O595" s="19">
        <f t="shared" si="1170"/>
        <v>0</v>
      </c>
      <c r="P595" s="19">
        <f t="shared" si="1170"/>
        <v>12147.4</v>
      </c>
      <c r="Q595" s="19">
        <f t="shared" si="1170"/>
        <v>0</v>
      </c>
      <c r="R595" s="19">
        <f t="shared" si="1170"/>
        <v>12147.4</v>
      </c>
      <c r="S595" s="125"/>
    </row>
    <row r="596" spans="1:19" ht="31.5" hidden="1" outlineLevel="7" x14ac:dyDescent="0.2">
      <c r="A596" s="73" t="s">
        <v>240</v>
      </c>
      <c r="B596" s="73" t="s">
        <v>70</v>
      </c>
      <c r="C596" s="26" t="s">
        <v>71</v>
      </c>
      <c r="D596" s="20">
        <f>50+12113.9</f>
        <v>12163.9</v>
      </c>
      <c r="E596" s="20"/>
      <c r="F596" s="20">
        <f>SUM(D596:E596)</f>
        <v>12163.9</v>
      </c>
      <c r="G596" s="20"/>
      <c r="H596" s="20">
        <f>SUM(F596:G596)</f>
        <v>12163.9</v>
      </c>
      <c r="I596" s="20">
        <f>38.5+12113.9</f>
        <v>12152.4</v>
      </c>
      <c r="J596" s="20"/>
      <c r="K596" s="20">
        <f>SUM(I596:J596)</f>
        <v>12152.4</v>
      </c>
      <c r="L596" s="20"/>
      <c r="M596" s="20">
        <f>SUM(K596:L596)</f>
        <v>12152.4</v>
      </c>
      <c r="N596" s="20">
        <f>33.5+12113.9</f>
        <v>12147.4</v>
      </c>
      <c r="O596" s="20"/>
      <c r="P596" s="20">
        <f>SUM(N596:O596)</f>
        <v>12147.4</v>
      </c>
      <c r="Q596" s="20"/>
      <c r="R596" s="20">
        <f>SUM(P596:Q596)</f>
        <v>12147.4</v>
      </c>
      <c r="S596" s="125"/>
    </row>
    <row r="597" spans="1:19" ht="15.75" hidden="1" outlineLevel="5" x14ac:dyDescent="0.2">
      <c r="A597" s="72" t="s">
        <v>93</v>
      </c>
      <c r="B597" s="72"/>
      <c r="C597" s="25" t="s">
        <v>94</v>
      </c>
      <c r="D597" s="19">
        <f>D598</f>
        <v>49303.7</v>
      </c>
      <c r="E597" s="19">
        <f t="shared" ref="E597:M597" si="1171">E598</f>
        <v>0</v>
      </c>
      <c r="F597" s="19">
        <f t="shared" si="1171"/>
        <v>49303.7</v>
      </c>
      <c r="G597" s="19">
        <f t="shared" si="1171"/>
        <v>0</v>
      </c>
      <c r="H597" s="19">
        <f t="shared" si="1171"/>
        <v>49303.7</v>
      </c>
      <c r="I597" s="19">
        <f>I598</f>
        <v>49296.799999999996</v>
      </c>
      <c r="J597" s="19">
        <f t="shared" ref="J597" si="1172">J598</f>
        <v>0</v>
      </c>
      <c r="K597" s="19">
        <f t="shared" ref="K597" si="1173">K598</f>
        <v>49296.799999999996</v>
      </c>
      <c r="L597" s="19">
        <f t="shared" si="1171"/>
        <v>0</v>
      </c>
      <c r="M597" s="19">
        <f t="shared" si="1171"/>
        <v>49296.799999999996</v>
      </c>
      <c r="N597" s="19">
        <f>N598</f>
        <v>49293.799999999996</v>
      </c>
      <c r="O597" s="19">
        <f t="shared" ref="O597" si="1174">O598</f>
        <v>0</v>
      </c>
      <c r="P597" s="19">
        <f t="shared" ref="P597:R597" si="1175">P598</f>
        <v>49293.799999999996</v>
      </c>
      <c r="Q597" s="19">
        <f t="shared" si="1175"/>
        <v>0</v>
      </c>
      <c r="R597" s="19">
        <f t="shared" si="1175"/>
        <v>49293.799999999996</v>
      </c>
      <c r="S597" s="125"/>
    </row>
    <row r="598" spans="1:19" ht="31.5" hidden="1" outlineLevel="7" x14ac:dyDescent="0.2">
      <c r="A598" s="73" t="s">
        <v>93</v>
      </c>
      <c r="B598" s="73" t="s">
        <v>70</v>
      </c>
      <c r="C598" s="26" t="s">
        <v>71</v>
      </c>
      <c r="D598" s="20">
        <f>49273.7+30</f>
        <v>49303.7</v>
      </c>
      <c r="E598" s="20"/>
      <c r="F598" s="20">
        <f>SUM(D598:E598)</f>
        <v>49303.7</v>
      </c>
      <c r="G598" s="20"/>
      <c r="H598" s="20">
        <f>SUM(F598:G598)</f>
        <v>49303.7</v>
      </c>
      <c r="I598" s="20">
        <f>49273.7+23.1</f>
        <v>49296.799999999996</v>
      </c>
      <c r="J598" s="20"/>
      <c r="K598" s="20">
        <f>SUM(I598:J598)</f>
        <v>49296.799999999996</v>
      </c>
      <c r="L598" s="20"/>
      <c r="M598" s="20">
        <f>SUM(K598:L598)</f>
        <v>49296.799999999996</v>
      </c>
      <c r="N598" s="20">
        <f>49273.7+20.1</f>
        <v>49293.799999999996</v>
      </c>
      <c r="O598" s="20"/>
      <c r="P598" s="20">
        <f>SUM(N598:O598)</f>
        <v>49293.799999999996</v>
      </c>
      <c r="Q598" s="20"/>
      <c r="R598" s="20">
        <f>SUM(P598:Q598)</f>
        <v>49293.799999999996</v>
      </c>
      <c r="S598" s="125"/>
    </row>
    <row r="599" spans="1:19" ht="31.5" outlineLevel="5" collapsed="1" x14ac:dyDescent="0.2">
      <c r="A599" s="72" t="s">
        <v>95</v>
      </c>
      <c r="B599" s="72"/>
      <c r="C599" s="25" t="s">
        <v>10</v>
      </c>
      <c r="D599" s="19">
        <f>D600</f>
        <v>340</v>
      </c>
      <c r="E599" s="19">
        <f t="shared" ref="E599:M599" si="1176">E600</f>
        <v>0</v>
      </c>
      <c r="F599" s="19">
        <f t="shared" si="1176"/>
        <v>340</v>
      </c>
      <c r="G599" s="19">
        <f t="shared" si="1176"/>
        <v>55</v>
      </c>
      <c r="H599" s="19">
        <f t="shared" si="1176"/>
        <v>395</v>
      </c>
      <c r="I599" s="19">
        <f>I600</f>
        <v>340</v>
      </c>
      <c r="J599" s="19">
        <f t="shared" ref="J599" si="1177">J600</f>
        <v>0</v>
      </c>
      <c r="K599" s="19">
        <f t="shared" ref="K599" si="1178">K600</f>
        <v>340</v>
      </c>
      <c r="L599" s="19">
        <f t="shared" si="1176"/>
        <v>0</v>
      </c>
      <c r="M599" s="19">
        <f t="shared" si="1176"/>
        <v>340</v>
      </c>
      <c r="N599" s="19">
        <f>N600</f>
        <v>340</v>
      </c>
      <c r="O599" s="19">
        <f t="shared" ref="O599" si="1179">O600</f>
        <v>0</v>
      </c>
      <c r="P599" s="19">
        <f t="shared" ref="P599:R599" si="1180">P600</f>
        <v>340</v>
      </c>
      <c r="Q599" s="19">
        <f t="shared" si="1180"/>
        <v>0</v>
      </c>
      <c r="R599" s="19">
        <f t="shared" si="1180"/>
        <v>340</v>
      </c>
      <c r="S599" s="125"/>
    </row>
    <row r="600" spans="1:19" ht="15.75" outlineLevel="7" x14ac:dyDescent="0.2">
      <c r="A600" s="73" t="s">
        <v>95</v>
      </c>
      <c r="B600" s="73" t="s">
        <v>15</v>
      </c>
      <c r="C600" s="26" t="s">
        <v>16</v>
      </c>
      <c r="D600" s="20">
        <v>340</v>
      </c>
      <c r="E600" s="20"/>
      <c r="F600" s="20">
        <f>SUM(D600:E600)</f>
        <v>340</v>
      </c>
      <c r="G600" s="20">
        <v>55</v>
      </c>
      <c r="H600" s="20">
        <f>SUM(F600:G600)</f>
        <v>395</v>
      </c>
      <c r="I600" s="20">
        <v>340</v>
      </c>
      <c r="J600" s="20"/>
      <c r="K600" s="20">
        <f>SUM(I600:J600)</f>
        <v>340</v>
      </c>
      <c r="L600" s="20"/>
      <c r="M600" s="20">
        <f>SUM(K600:L600)</f>
        <v>340</v>
      </c>
      <c r="N600" s="20">
        <v>340</v>
      </c>
      <c r="O600" s="20"/>
      <c r="P600" s="20">
        <f>SUM(N600:O600)</f>
        <v>340</v>
      </c>
      <c r="Q600" s="20"/>
      <c r="R600" s="20">
        <f>SUM(P600:Q600)</f>
        <v>340</v>
      </c>
      <c r="S600" s="125"/>
    </row>
    <row r="601" spans="1:19" ht="15.75" outlineLevel="5" x14ac:dyDescent="0.2">
      <c r="A601" s="72" t="s">
        <v>96</v>
      </c>
      <c r="B601" s="72"/>
      <c r="C601" s="25" t="s">
        <v>97</v>
      </c>
      <c r="D601" s="19">
        <f>D602</f>
        <v>250</v>
      </c>
      <c r="E601" s="19">
        <f t="shared" ref="E601:M601" si="1181">E602</f>
        <v>0</v>
      </c>
      <c r="F601" s="19">
        <f t="shared" si="1181"/>
        <v>250</v>
      </c>
      <c r="G601" s="19">
        <f t="shared" si="1181"/>
        <v>31.9</v>
      </c>
      <c r="H601" s="19">
        <f t="shared" si="1181"/>
        <v>281.89999999999998</v>
      </c>
      <c r="I601" s="19">
        <f>I602</f>
        <v>250</v>
      </c>
      <c r="J601" s="19">
        <f t="shared" ref="J601" si="1182">J602</f>
        <v>0</v>
      </c>
      <c r="K601" s="19">
        <f t="shared" ref="K601" si="1183">K602</f>
        <v>250</v>
      </c>
      <c r="L601" s="19">
        <f t="shared" si="1181"/>
        <v>0</v>
      </c>
      <c r="M601" s="19">
        <f t="shared" si="1181"/>
        <v>250</v>
      </c>
      <c r="N601" s="19">
        <f>N602</f>
        <v>250</v>
      </c>
      <c r="O601" s="19">
        <f t="shared" ref="O601" si="1184">O602</f>
        <v>0</v>
      </c>
      <c r="P601" s="19">
        <f t="shared" ref="P601:R601" si="1185">P602</f>
        <v>250</v>
      </c>
      <c r="Q601" s="19">
        <f t="shared" si="1185"/>
        <v>0</v>
      </c>
      <c r="R601" s="19">
        <f t="shared" si="1185"/>
        <v>250</v>
      </c>
      <c r="S601" s="125"/>
    </row>
    <row r="602" spans="1:19" ht="31.5" outlineLevel="7" x14ac:dyDescent="0.2">
      <c r="A602" s="73" t="s">
        <v>96</v>
      </c>
      <c r="B602" s="73" t="s">
        <v>7</v>
      </c>
      <c r="C602" s="26" t="s">
        <v>8</v>
      </c>
      <c r="D602" s="20">
        <v>250</v>
      </c>
      <c r="E602" s="20"/>
      <c r="F602" s="20">
        <f>SUM(D602:E602)</f>
        <v>250</v>
      </c>
      <c r="G602" s="20">
        <v>31.9</v>
      </c>
      <c r="H602" s="20">
        <f>SUM(F602:G602)</f>
        <v>281.89999999999998</v>
      </c>
      <c r="I602" s="20">
        <v>250</v>
      </c>
      <c r="J602" s="20"/>
      <c r="K602" s="20">
        <f>SUM(I602:J602)</f>
        <v>250</v>
      </c>
      <c r="L602" s="20"/>
      <c r="M602" s="20">
        <f>SUM(K602:L602)</f>
        <v>250</v>
      </c>
      <c r="N602" s="20">
        <v>250</v>
      </c>
      <c r="O602" s="20"/>
      <c r="P602" s="20">
        <f>SUM(N602:O602)</f>
        <v>250</v>
      </c>
      <c r="Q602" s="20"/>
      <c r="R602" s="20">
        <f>SUM(P602:Q602)</f>
        <v>250</v>
      </c>
      <c r="S602" s="125"/>
    </row>
    <row r="603" spans="1:19" ht="20.25" outlineLevel="7" x14ac:dyDescent="0.2">
      <c r="A603" s="80"/>
      <c r="B603" s="80"/>
      <c r="C603" s="121" t="s">
        <v>633</v>
      </c>
      <c r="D603" s="19">
        <f t="shared" ref="D603:R603" si="1186">D539+D502+D472+D405+D265+D236+D172+D97+D12</f>
        <v>3240021.1525999997</v>
      </c>
      <c r="E603" s="19">
        <f t="shared" si="1186"/>
        <v>261485.57225</v>
      </c>
      <c r="F603" s="19">
        <f t="shared" si="1186"/>
        <v>3501506.7248500003</v>
      </c>
      <c r="G603" s="19">
        <f t="shared" si="1186"/>
        <v>331456.84330299997</v>
      </c>
      <c r="H603" s="19">
        <f t="shared" si="1186"/>
        <v>3832963.565653</v>
      </c>
      <c r="I603" s="19">
        <f t="shared" si="1186"/>
        <v>3176991.4527200004</v>
      </c>
      <c r="J603" s="19">
        <f t="shared" si="1186"/>
        <v>10342.799430000001</v>
      </c>
      <c r="K603" s="19">
        <f t="shared" si="1186"/>
        <v>3180238.8507900005</v>
      </c>
      <c r="L603" s="19">
        <f t="shared" si="1186"/>
        <v>36755.34403</v>
      </c>
      <c r="M603" s="19">
        <f t="shared" si="1186"/>
        <v>3216994.1948200003</v>
      </c>
      <c r="N603" s="19">
        <f t="shared" si="1186"/>
        <v>3079389.96</v>
      </c>
      <c r="O603" s="19">
        <f t="shared" si="1186"/>
        <v>21.39547000000092</v>
      </c>
      <c r="P603" s="19">
        <f t="shared" si="1186"/>
        <v>3079411.3554700003</v>
      </c>
      <c r="Q603" s="19">
        <f t="shared" si="1186"/>
        <v>53264.954089999999</v>
      </c>
      <c r="R603" s="19">
        <f t="shared" si="1186"/>
        <v>3132676.30956</v>
      </c>
      <c r="S603" s="125"/>
    </row>
    <row r="604" spans="1:19" ht="15.75" outlineLevel="7" x14ac:dyDescent="0.2">
      <c r="A604" s="73"/>
      <c r="B604" s="73"/>
      <c r="C604" s="26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  <c r="Q604" s="20"/>
      <c r="R604" s="20"/>
      <c r="S604" s="125"/>
    </row>
    <row r="605" spans="1:19" ht="15.75" outlineLevel="2" x14ac:dyDescent="0.2">
      <c r="A605" s="72" t="s">
        <v>0</v>
      </c>
      <c r="B605" s="72"/>
      <c r="C605" s="25" t="s">
        <v>1</v>
      </c>
      <c r="D605" s="19">
        <f>D606+D608+D610+D614+D616+D618</f>
        <v>22508.5</v>
      </c>
      <c r="E605" s="19">
        <f t="shared" ref="E605:F605" si="1187">E606+E608+E610+E614+E616+E618</f>
        <v>-130.30000000000018</v>
      </c>
      <c r="F605" s="19">
        <f t="shared" si="1187"/>
        <v>22378.199999999997</v>
      </c>
      <c r="G605" s="19">
        <f>G606+G608+G610+G614+G616+G618+G620</f>
        <v>300.39999999999998</v>
      </c>
      <c r="H605" s="19">
        <f t="shared" ref="H605:R605" si="1188">H606+H608+H610+H614+H616+H618+H620</f>
        <v>22678.6</v>
      </c>
      <c r="I605" s="19">
        <f t="shared" si="1188"/>
        <v>23217.800000000003</v>
      </c>
      <c r="J605" s="19">
        <f t="shared" si="1188"/>
        <v>-213.5</v>
      </c>
      <c r="K605" s="19">
        <f t="shared" si="1188"/>
        <v>23004.3</v>
      </c>
      <c r="L605" s="19">
        <f t="shared" si="1188"/>
        <v>0</v>
      </c>
      <c r="M605" s="19">
        <f t="shared" si="1188"/>
        <v>23004.3</v>
      </c>
      <c r="N605" s="19">
        <f t="shared" si="1188"/>
        <v>23955.4</v>
      </c>
      <c r="O605" s="19">
        <f t="shared" si="1188"/>
        <v>-300.09999999999991</v>
      </c>
      <c r="P605" s="19">
        <f t="shared" si="1188"/>
        <v>23655.3</v>
      </c>
      <c r="Q605" s="19">
        <f t="shared" si="1188"/>
        <v>0</v>
      </c>
      <c r="R605" s="19">
        <f t="shared" si="1188"/>
        <v>23655.3</v>
      </c>
      <c r="S605" s="125"/>
    </row>
    <row r="606" spans="1:19" ht="31.5" hidden="1" outlineLevel="3" x14ac:dyDescent="0.2">
      <c r="A606" s="72" t="s">
        <v>23</v>
      </c>
      <c r="B606" s="72"/>
      <c r="C606" s="25" t="s">
        <v>431</v>
      </c>
      <c r="D606" s="19">
        <f>D607</f>
        <v>3590</v>
      </c>
      <c r="E606" s="19">
        <f t="shared" ref="E606:M606" si="1189">E607</f>
        <v>0</v>
      </c>
      <c r="F606" s="19">
        <f t="shared" si="1189"/>
        <v>3590</v>
      </c>
      <c r="G606" s="19">
        <f t="shared" si="1189"/>
        <v>0</v>
      </c>
      <c r="H606" s="19">
        <f t="shared" si="1189"/>
        <v>3590</v>
      </c>
      <c r="I606" s="19">
        <f>I607</f>
        <v>3733.6</v>
      </c>
      <c r="J606" s="19">
        <f t="shared" ref="J606" si="1190">J607</f>
        <v>0</v>
      </c>
      <c r="K606" s="19">
        <f t="shared" ref="K606" si="1191">K607</f>
        <v>3733.6</v>
      </c>
      <c r="L606" s="19">
        <f t="shared" si="1189"/>
        <v>0</v>
      </c>
      <c r="M606" s="19">
        <f t="shared" si="1189"/>
        <v>3733.6</v>
      </c>
      <c r="N606" s="19">
        <f>N607</f>
        <v>3882.9</v>
      </c>
      <c r="O606" s="19">
        <f t="shared" ref="O606" si="1192">O607</f>
        <v>0</v>
      </c>
      <c r="P606" s="19">
        <f t="shared" ref="P606:R606" si="1193">P607</f>
        <v>3882.9</v>
      </c>
      <c r="Q606" s="19">
        <f t="shared" si="1193"/>
        <v>0</v>
      </c>
      <c r="R606" s="19">
        <f t="shared" si="1193"/>
        <v>3882.9</v>
      </c>
      <c r="S606" s="125"/>
    </row>
    <row r="607" spans="1:19" ht="47.25" hidden="1" outlineLevel="7" x14ac:dyDescent="0.2">
      <c r="A607" s="73" t="s">
        <v>23</v>
      </c>
      <c r="B607" s="73" t="s">
        <v>4</v>
      </c>
      <c r="C607" s="26" t="s">
        <v>5</v>
      </c>
      <c r="D607" s="7">
        <v>3590</v>
      </c>
      <c r="E607" s="20"/>
      <c r="F607" s="20">
        <f>SUM(D607:E607)</f>
        <v>3590</v>
      </c>
      <c r="G607" s="20"/>
      <c r="H607" s="20">
        <f>SUM(F607:G607)</f>
        <v>3590</v>
      </c>
      <c r="I607" s="7">
        <v>3733.6</v>
      </c>
      <c r="J607" s="20"/>
      <c r="K607" s="20">
        <f>SUM(I607:J607)</f>
        <v>3733.6</v>
      </c>
      <c r="L607" s="20"/>
      <c r="M607" s="20">
        <f>SUM(K607:L607)</f>
        <v>3733.6</v>
      </c>
      <c r="N607" s="7">
        <v>3882.9</v>
      </c>
      <c r="O607" s="20"/>
      <c r="P607" s="20">
        <f>SUM(N607:O607)</f>
        <v>3882.9</v>
      </c>
      <c r="Q607" s="20"/>
      <c r="R607" s="20">
        <f>SUM(P607:Q607)</f>
        <v>3882.9</v>
      </c>
      <c r="S607" s="125"/>
    </row>
    <row r="608" spans="1:19" ht="18" hidden="1" customHeight="1" outlineLevel="3" x14ac:dyDescent="0.2">
      <c r="A608" s="72" t="s">
        <v>2</v>
      </c>
      <c r="B608" s="72"/>
      <c r="C608" s="25" t="s">
        <v>3</v>
      </c>
      <c r="D608" s="19">
        <f t="shared" ref="D608:R608" si="1194">D609</f>
        <v>2229.4</v>
      </c>
      <c r="E608" s="19">
        <f t="shared" si="1194"/>
        <v>0</v>
      </c>
      <c r="F608" s="19">
        <f t="shared" si="1194"/>
        <v>2229.4</v>
      </c>
      <c r="G608" s="19">
        <f t="shared" si="1194"/>
        <v>0</v>
      </c>
      <c r="H608" s="19">
        <f t="shared" si="1194"/>
        <v>2229.4</v>
      </c>
      <c r="I608" s="19">
        <f t="shared" si="1194"/>
        <v>2318.6</v>
      </c>
      <c r="J608" s="19">
        <f t="shared" si="1194"/>
        <v>0</v>
      </c>
      <c r="K608" s="19">
        <f t="shared" si="1194"/>
        <v>2318.6</v>
      </c>
      <c r="L608" s="19">
        <f t="shared" si="1194"/>
        <v>0</v>
      </c>
      <c r="M608" s="19">
        <f t="shared" si="1194"/>
        <v>2318.6</v>
      </c>
      <c r="N608" s="19">
        <f t="shared" si="1194"/>
        <v>2411.3000000000002</v>
      </c>
      <c r="O608" s="19">
        <f t="shared" si="1194"/>
        <v>0</v>
      </c>
      <c r="P608" s="19">
        <f t="shared" si="1194"/>
        <v>2411.3000000000002</v>
      </c>
      <c r="Q608" s="19">
        <f t="shared" si="1194"/>
        <v>0</v>
      </c>
      <c r="R608" s="19">
        <f t="shared" si="1194"/>
        <v>2411.3000000000002</v>
      </c>
      <c r="S608" s="125"/>
    </row>
    <row r="609" spans="1:19" ht="47.25" hidden="1" outlineLevel="7" x14ac:dyDescent="0.2">
      <c r="A609" s="73" t="s">
        <v>2</v>
      </c>
      <c r="B609" s="73" t="s">
        <v>4</v>
      </c>
      <c r="C609" s="26" t="s">
        <v>5</v>
      </c>
      <c r="D609" s="20">
        <v>2229.4</v>
      </c>
      <c r="E609" s="20"/>
      <c r="F609" s="20">
        <f>SUM(D609:E609)</f>
        <v>2229.4</v>
      </c>
      <c r="G609" s="20"/>
      <c r="H609" s="20">
        <f>SUM(F609:G609)</f>
        <v>2229.4</v>
      </c>
      <c r="I609" s="20">
        <v>2318.6</v>
      </c>
      <c r="J609" s="20"/>
      <c r="K609" s="20">
        <f>SUM(I609:J609)</f>
        <v>2318.6</v>
      </c>
      <c r="L609" s="20"/>
      <c r="M609" s="20">
        <f>SUM(K609:L609)</f>
        <v>2318.6</v>
      </c>
      <c r="N609" s="20">
        <v>2411.3000000000002</v>
      </c>
      <c r="O609" s="20"/>
      <c r="P609" s="20">
        <f>SUM(N609:O609)</f>
        <v>2411.3000000000002</v>
      </c>
      <c r="Q609" s="20"/>
      <c r="R609" s="20">
        <f>SUM(P609:Q609)</f>
        <v>2411.3000000000002</v>
      </c>
      <c r="S609" s="125"/>
    </row>
    <row r="610" spans="1:19" ht="15.75" hidden="1" outlineLevel="3" x14ac:dyDescent="0.2">
      <c r="A610" s="72" t="s">
        <v>6</v>
      </c>
      <c r="B610" s="72"/>
      <c r="C610" s="25" t="s">
        <v>41</v>
      </c>
      <c r="D610" s="19">
        <f>D611+D612+D613</f>
        <v>11453.999999999998</v>
      </c>
      <c r="E610" s="19">
        <f t="shared" ref="E610:F610" si="1195">E611+E612+E613</f>
        <v>0</v>
      </c>
      <c r="F610" s="19">
        <f t="shared" si="1195"/>
        <v>11453.999999999998</v>
      </c>
      <c r="G610" s="19">
        <f t="shared" ref="G610:H610" si="1196">G611+G612+G613</f>
        <v>0</v>
      </c>
      <c r="H610" s="19">
        <f t="shared" si="1196"/>
        <v>11453.999999999998</v>
      </c>
      <c r="I610" s="19">
        <f t="shared" ref="I610:N610" si="1197">I611+I612+I613</f>
        <v>11847.3</v>
      </c>
      <c r="J610" s="19">
        <f t="shared" ref="J610" si="1198">J611+J612+J613</f>
        <v>0</v>
      </c>
      <c r="K610" s="19">
        <f t="shared" ref="K610:M610" si="1199">K611+K612+K613</f>
        <v>11847.3</v>
      </c>
      <c r="L610" s="19">
        <f t="shared" si="1199"/>
        <v>0</v>
      </c>
      <c r="M610" s="19">
        <f t="shared" si="1199"/>
        <v>11847.3</v>
      </c>
      <c r="N610" s="19">
        <f t="shared" si="1197"/>
        <v>12256.3</v>
      </c>
      <c r="O610" s="19">
        <f t="shared" ref="O610" si="1200">O611+O612+O613</f>
        <v>0</v>
      </c>
      <c r="P610" s="19">
        <f t="shared" ref="P610:R610" si="1201">P611+P612+P613</f>
        <v>12256.3</v>
      </c>
      <c r="Q610" s="19">
        <f t="shared" si="1201"/>
        <v>0</v>
      </c>
      <c r="R610" s="19">
        <f t="shared" si="1201"/>
        <v>12256.3</v>
      </c>
      <c r="S610" s="125"/>
    </row>
    <row r="611" spans="1:19" ht="47.25" hidden="1" outlineLevel="7" x14ac:dyDescent="0.2">
      <c r="A611" s="73" t="s">
        <v>6</v>
      </c>
      <c r="B611" s="73" t="s">
        <v>4</v>
      </c>
      <c r="C611" s="26" t="s">
        <v>5</v>
      </c>
      <c r="D611" s="7">
        <f>5763.5+4069.9</f>
        <v>9833.4</v>
      </c>
      <c r="E611" s="20"/>
      <c r="F611" s="20">
        <f t="shared" ref="F611:F613" si="1202">SUM(D611:E611)</f>
        <v>9833.4</v>
      </c>
      <c r="G611" s="20"/>
      <c r="H611" s="20">
        <f>SUM(F611:G611)</f>
        <v>9833.4</v>
      </c>
      <c r="I611" s="7">
        <f>5994.1+4232.6</f>
        <v>10226.700000000001</v>
      </c>
      <c r="J611" s="20"/>
      <c r="K611" s="20">
        <f t="shared" ref="K611:K613" si="1203">SUM(I611:J611)</f>
        <v>10226.700000000001</v>
      </c>
      <c r="L611" s="20"/>
      <c r="M611" s="20">
        <f>SUM(K611:L611)</f>
        <v>10226.700000000001</v>
      </c>
      <c r="N611" s="7">
        <f>6233.8+4401.9</f>
        <v>10635.7</v>
      </c>
      <c r="O611" s="20"/>
      <c r="P611" s="20">
        <f t="shared" ref="P611:P613" si="1204">SUM(N611:O611)</f>
        <v>10635.7</v>
      </c>
      <c r="Q611" s="20"/>
      <c r="R611" s="20">
        <f>SUM(P611:Q611)</f>
        <v>10635.7</v>
      </c>
      <c r="S611" s="125"/>
    </row>
    <row r="612" spans="1:19" ht="31.5" hidden="1" outlineLevel="7" x14ac:dyDescent="0.2">
      <c r="A612" s="73" t="s">
        <v>6</v>
      </c>
      <c r="B612" s="73" t="s">
        <v>7</v>
      </c>
      <c r="C612" s="26" t="s">
        <v>8</v>
      </c>
      <c r="D612" s="7">
        <f>497.5+65+998.3+57</f>
        <v>1617.8</v>
      </c>
      <c r="E612" s="20"/>
      <c r="F612" s="20">
        <f t="shared" si="1202"/>
        <v>1617.8</v>
      </c>
      <c r="G612" s="20"/>
      <c r="H612" s="20">
        <f>SUM(F612:G612)</f>
        <v>1617.8</v>
      </c>
      <c r="I612" s="7">
        <f>497.5+65+998.3+57</f>
        <v>1617.8</v>
      </c>
      <c r="J612" s="20"/>
      <c r="K612" s="20">
        <f t="shared" si="1203"/>
        <v>1617.8</v>
      </c>
      <c r="L612" s="20"/>
      <c r="M612" s="20">
        <f>SUM(K612:L612)</f>
        <v>1617.8</v>
      </c>
      <c r="N612" s="7">
        <f>497.5+65+998.3+57</f>
        <v>1617.8</v>
      </c>
      <c r="O612" s="20"/>
      <c r="P612" s="20">
        <f t="shared" si="1204"/>
        <v>1617.8</v>
      </c>
      <c r="Q612" s="20"/>
      <c r="R612" s="20">
        <f>SUM(P612:Q612)</f>
        <v>1617.8</v>
      </c>
      <c r="S612" s="125"/>
    </row>
    <row r="613" spans="1:19" ht="15.75" hidden="1" outlineLevel="7" x14ac:dyDescent="0.2">
      <c r="A613" s="73" t="s">
        <v>6</v>
      </c>
      <c r="B613" s="73" t="s">
        <v>15</v>
      </c>
      <c r="C613" s="26" t="s">
        <v>16</v>
      </c>
      <c r="D613" s="20">
        <v>2.8</v>
      </c>
      <c r="E613" s="20"/>
      <c r="F613" s="20">
        <f t="shared" si="1202"/>
        <v>2.8</v>
      </c>
      <c r="G613" s="20"/>
      <c r="H613" s="20">
        <f>SUM(F613:G613)</f>
        <v>2.8</v>
      </c>
      <c r="I613" s="20">
        <v>2.8</v>
      </c>
      <c r="J613" s="20"/>
      <c r="K613" s="20">
        <f t="shared" si="1203"/>
        <v>2.8</v>
      </c>
      <c r="L613" s="20"/>
      <c r="M613" s="20">
        <f>SUM(K613:L613)</f>
        <v>2.8</v>
      </c>
      <c r="N613" s="20">
        <v>2.8</v>
      </c>
      <c r="O613" s="20"/>
      <c r="P613" s="20">
        <f t="shared" si="1204"/>
        <v>2.8</v>
      </c>
      <c r="Q613" s="20"/>
      <c r="R613" s="20">
        <f>SUM(P613:Q613)</f>
        <v>2.8</v>
      </c>
      <c r="S613" s="125"/>
    </row>
    <row r="614" spans="1:19" ht="15.75" hidden="1" outlineLevel="3" x14ac:dyDescent="0.2">
      <c r="A614" s="72" t="s">
        <v>17</v>
      </c>
      <c r="B614" s="72"/>
      <c r="C614" s="25" t="s">
        <v>18</v>
      </c>
      <c r="D614" s="19">
        <f>D615</f>
        <v>2422.7000000000003</v>
      </c>
      <c r="E614" s="19">
        <f t="shared" ref="E614:M614" si="1205">E615</f>
        <v>2548.1</v>
      </c>
      <c r="F614" s="19">
        <f t="shared" si="1205"/>
        <v>4970.8</v>
      </c>
      <c r="G614" s="19">
        <f t="shared" si="1205"/>
        <v>0</v>
      </c>
      <c r="H614" s="19">
        <f t="shared" si="1205"/>
        <v>4970.8</v>
      </c>
      <c r="I614" s="19">
        <f>I615</f>
        <v>2505.9</v>
      </c>
      <c r="J614" s="19">
        <f t="shared" ref="J614" si="1206">J615</f>
        <v>2464.9</v>
      </c>
      <c r="K614" s="19">
        <f t="shared" ref="K614" si="1207">K615</f>
        <v>4970.8</v>
      </c>
      <c r="L614" s="19">
        <f t="shared" si="1205"/>
        <v>0</v>
      </c>
      <c r="M614" s="19">
        <f t="shared" si="1205"/>
        <v>4970.8</v>
      </c>
      <c r="N614" s="19">
        <f>N615</f>
        <v>2592.5</v>
      </c>
      <c r="O614" s="19">
        <f t="shared" ref="O614" si="1208">O615</f>
        <v>2378.3000000000002</v>
      </c>
      <c r="P614" s="19">
        <f t="shared" ref="P614:R614" si="1209">P615</f>
        <v>4970.8</v>
      </c>
      <c r="Q614" s="19">
        <f t="shared" si="1209"/>
        <v>0</v>
      </c>
      <c r="R614" s="19">
        <f t="shared" si="1209"/>
        <v>4970.8</v>
      </c>
      <c r="S614" s="125"/>
    </row>
    <row r="615" spans="1:19" ht="47.25" hidden="1" outlineLevel="7" x14ac:dyDescent="0.2">
      <c r="A615" s="73" t="s">
        <v>17</v>
      </c>
      <c r="B615" s="73" t="s">
        <v>4</v>
      </c>
      <c r="C615" s="26" t="s">
        <v>5</v>
      </c>
      <c r="D615" s="7">
        <f>2080.3+342.4</f>
        <v>2422.7000000000003</v>
      </c>
      <c r="E615" s="7">
        <v>2548.1</v>
      </c>
      <c r="F615" s="20">
        <f>SUM(D615:E615)</f>
        <v>4970.8</v>
      </c>
      <c r="G615" s="7"/>
      <c r="H615" s="20">
        <f>SUM(F615:G615)</f>
        <v>4970.8</v>
      </c>
      <c r="I615" s="7">
        <f>2163.5+342.4</f>
        <v>2505.9</v>
      </c>
      <c r="J615" s="7">
        <v>2464.9</v>
      </c>
      <c r="K615" s="20">
        <f>SUM(I615:J615)</f>
        <v>4970.8</v>
      </c>
      <c r="L615" s="7"/>
      <c r="M615" s="20">
        <f>SUM(K615:L615)</f>
        <v>4970.8</v>
      </c>
      <c r="N615" s="7">
        <f>2250.1+342.4</f>
        <v>2592.5</v>
      </c>
      <c r="O615" s="7">
        <v>2378.3000000000002</v>
      </c>
      <c r="P615" s="20">
        <f>SUM(N615:O615)</f>
        <v>4970.8</v>
      </c>
      <c r="Q615" s="7"/>
      <c r="R615" s="20">
        <f>SUM(P615:Q615)</f>
        <v>4970.8</v>
      </c>
      <c r="S615" s="125"/>
    </row>
    <row r="616" spans="1:19" ht="31.5" hidden="1" outlineLevel="3" x14ac:dyDescent="0.2">
      <c r="A616" s="72" t="s">
        <v>9</v>
      </c>
      <c r="B616" s="72"/>
      <c r="C616" s="25" t="s">
        <v>10</v>
      </c>
      <c r="D616" s="19">
        <f>D617</f>
        <v>134</v>
      </c>
      <c r="E616" s="19">
        <f t="shared" ref="E616:M616" si="1210">E617</f>
        <v>0</v>
      </c>
      <c r="F616" s="19">
        <f t="shared" si="1210"/>
        <v>134</v>
      </c>
      <c r="G616" s="19">
        <f t="shared" si="1210"/>
        <v>0</v>
      </c>
      <c r="H616" s="19">
        <f t="shared" si="1210"/>
        <v>134</v>
      </c>
      <c r="I616" s="19">
        <f>I617</f>
        <v>134</v>
      </c>
      <c r="J616" s="19">
        <f t="shared" ref="J616" si="1211">J617</f>
        <v>0</v>
      </c>
      <c r="K616" s="19">
        <f t="shared" ref="K616" si="1212">K617</f>
        <v>134</v>
      </c>
      <c r="L616" s="19">
        <f t="shared" si="1210"/>
        <v>0</v>
      </c>
      <c r="M616" s="19">
        <f t="shared" si="1210"/>
        <v>134</v>
      </c>
      <c r="N616" s="19">
        <f>N617</f>
        <v>134</v>
      </c>
      <c r="O616" s="19">
        <f t="shared" ref="O616" si="1213">O617</f>
        <v>0</v>
      </c>
      <c r="P616" s="19">
        <f t="shared" ref="P616:R616" si="1214">P617</f>
        <v>134</v>
      </c>
      <c r="Q616" s="19">
        <f t="shared" si="1214"/>
        <v>0</v>
      </c>
      <c r="R616" s="19">
        <f t="shared" si="1214"/>
        <v>134</v>
      </c>
      <c r="S616" s="125"/>
    </row>
    <row r="617" spans="1:19" ht="31.5" hidden="1" outlineLevel="7" x14ac:dyDescent="0.2">
      <c r="A617" s="73" t="s">
        <v>9</v>
      </c>
      <c r="B617" s="73" t="s">
        <v>7</v>
      </c>
      <c r="C617" s="26" t="s">
        <v>8</v>
      </c>
      <c r="D617" s="20">
        <f>15+119</f>
        <v>134</v>
      </c>
      <c r="E617" s="20"/>
      <c r="F617" s="20">
        <f>SUM(D617:E617)</f>
        <v>134</v>
      </c>
      <c r="G617" s="20"/>
      <c r="H617" s="20">
        <f>SUM(F617:G617)</f>
        <v>134</v>
      </c>
      <c r="I617" s="20">
        <f>15+119</f>
        <v>134</v>
      </c>
      <c r="J617" s="20"/>
      <c r="K617" s="20">
        <f>SUM(I617:J617)</f>
        <v>134</v>
      </c>
      <c r="L617" s="20"/>
      <c r="M617" s="20">
        <f>SUM(K617:L617)</f>
        <v>134</v>
      </c>
      <c r="N617" s="20">
        <f>15+119</f>
        <v>134</v>
      </c>
      <c r="O617" s="20"/>
      <c r="P617" s="20">
        <f>SUM(N617:O617)</f>
        <v>134</v>
      </c>
      <c r="Q617" s="20"/>
      <c r="R617" s="20">
        <f>SUM(P617:Q617)</f>
        <v>134</v>
      </c>
      <c r="S617" s="125"/>
    </row>
    <row r="618" spans="1:19" ht="15.75" hidden="1" outlineLevel="3" x14ac:dyDescent="0.2">
      <c r="A618" s="72" t="s">
        <v>19</v>
      </c>
      <c r="B618" s="72"/>
      <c r="C618" s="25" t="s">
        <v>20</v>
      </c>
      <c r="D618" s="19">
        <f>D619</f>
        <v>2678.4</v>
      </c>
      <c r="E618" s="19">
        <f t="shared" ref="E618:R620" si="1215">E619</f>
        <v>-2678.4</v>
      </c>
      <c r="F618" s="19">
        <f t="shared" si="1215"/>
        <v>0</v>
      </c>
      <c r="G618" s="19">
        <f t="shared" si="1215"/>
        <v>0</v>
      </c>
      <c r="H618" s="19">
        <f t="shared" si="1215"/>
        <v>0</v>
      </c>
      <c r="I618" s="19">
        <f>I619</f>
        <v>2678.4</v>
      </c>
      <c r="J618" s="19">
        <f t="shared" si="1215"/>
        <v>-2678.4</v>
      </c>
      <c r="K618" s="19">
        <f t="shared" si="1215"/>
        <v>0</v>
      </c>
      <c r="L618" s="19">
        <f t="shared" si="1215"/>
        <v>0</v>
      </c>
      <c r="M618" s="19">
        <f t="shared" si="1215"/>
        <v>0</v>
      </c>
      <c r="N618" s="19">
        <f>N619</f>
        <v>2678.4</v>
      </c>
      <c r="O618" s="19">
        <f t="shared" si="1215"/>
        <v>-2678.4</v>
      </c>
      <c r="P618" s="19">
        <f t="shared" si="1215"/>
        <v>0</v>
      </c>
      <c r="Q618" s="19">
        <f t="shared" si="1215"/>
        <v>0</v>
      </c>
      <c r="R618" s="19">
        <f t="shared" si="1215"/>
        <v>0</v>
      </c>
      <c r="S618" s="125"/>
    </row>
    <row r="619" spans="1:19" ht="15.75" hidden="1" outlineLevel="7" x14ac:dyDescent="0.2">
      <c r="A619" s="73" t="s">
        <v>19</v>
      </c>
      <c r="B619" s="73" t="s">
        <v>21</v>
      </c>
      <c r="C619" s="26" t="s">
        <v>22</v>
      </c>
      <c r="D619" s="20">
        <v>2678.4</v>
      </c>
      <c r="E619" s="7">
        <v>-2678.4</v>
      </c>
      <c r="F619" s="20">
        <f>SUM(D619:E619)</f>
        <v>0</v>
      </c>
      <c r="G619" s="7"/>
      <c r="H619" s="20">
        <f>SUM(F619:G619)</f>
        <v>0</v>
      </c>
      <c r="I619" s="20">
        <v>2678.4</v>
      </c>
      <c r="J619" s="7">
        <v>-2678.4</v>
      </c>
      <c r="K619" s="20">
        <f>SUM(I619:J619)</f>
        <v>0</v>
      </c>
      <c r="L619" s="7"/>
      <c r="M619" s="20">
        <f>SUM(K619:L619)</f>
        <v>0</v>
      </c>
      <c r="N619" s="20">
        <v>2678.4</v>
      </c>
      <c r="O619" s="7">
        <v>-2678.4</v>
      </c>
      <c r="P619" s="20">
        <f>SUM(N619:O619)</f>
        <v>0</v>
      </c>
      <c r="Q619" s="7"/>
      <c r="R619" s="20">
        <f>SUM(P619:Q619)</f>
        <v>0</v>
      </c>
      <c r="S619" s="125"/>
    </row>
    <row r="620" spans="1:19" ht="47.25" outlineLevel="7" x14ac:dyDescent="0.2">
      <c r="A620" s="74" t="s">
        <v>741</v>
      </c>
      <c r="B620" s="74"/>
      <c r="C620" s="24" t="s">
        <v>742</v>
      </c>
      <c r="D620" s="20"/>
      <c r="E620" s="7"/>
      <c r="F620" s="20"/>
      <c r="G620" s="19">
        <f t="shared" si="1215"/>
        <v>300.39999999999998</v>
      </c>
      <c r="H620" s="19">
        <f t="shared" si="1215"/>
        <v>300.39999999999998</v>
      </c>
      <c r="I620" s="20"/>
      <c r="J620" s="7"/>
      <c r="K620" s="20"/>
      <c r="L620" s="7"/>
      <c r="M620" s="20"/>
      <c r="N620" s="20"/>
      <c r="O620" s="7"/>
      <c r="P620" s="20"/>
      <c r="Q620" s="7"/>
      <c r="R620" s="20"/>
      <c r="S620" s="125"/>
    </row>
    <row r="621" spans="1:19" ht="47.25" outlineLevel="7" x14ac:dyDescent="0.2">
      <c r="A621" s="75" t="s">
        <v>741</v>
      </c>
      <c r="B621" s="75" t="s">
        <v>4</v>
      </c>
      <c r="C621" s="23" t="s">
        <v>5</v>
      </c>
      <c r="D621" s="20"/>
      <c r="E621" s="7"/>
      <c r="F621" s="20"/>
      <c r="G621" s="7">
        <v>300.39999999999998</v>
      </c>
      <c r="H621" s="20">
        <f>SUM(F621:G621)</f>
        <v>300.39999999999998</v>
      </c>
      <c r="I621" s="20"/>
      <c r="J621" s="7"/>
      <c r="K621" s="20"/>
      <c r="L621" s="7"/>
      <c r="M621" s="20"/>
      <c r="N621" s="20"/>
      <c r="O621" s="7"/>
      <c r="P621" s="20"/>
      <c r="Q621" s="7"/>
      <c r="R621" s="20"/>
      <c r="S621" s="125"/>
    </row>
    <row r="622" spans="1:19" ht="31.5" outlineLevel="2" x14ac:dyDescent="0.2">
      <c r="A622" s="72" t="s">
        <v>11</v>
      </c>
      <c r="B622" s="72"/>
      <c r="C622" s="25" t="s">
        <v>12</v>
      </c>
      <c r="D622" s="19">
        <f>D623+D627+D629+D631+D633+D625+D635+D637</f>
        <v>241733.68</v>
      </c>
      <c r="E622" s="19">
        <f t="shared" ref="E622:F622" si="1216">E623+E627+E629+E631+E633+E625+E635+E637</f>
        <v>-230644.68</v>
      </c>
      <c r="F622" s="19">
        <f t="shared" si="1216"/>
        <v>11089</v>
      </c>
      <c r="G622" s="19">
        <f>G623+G627+G629+G631+G633+G625+G635+G637+G639</f>
        <v>47811.342550000001</v>
      </c>
      <c r="H622" s="19">
        <f t="shared" ref="H622:R622" si="1217">H623+H627+H629+H631+H633+H625+H635+H637+H639</f>
        <v>58900.342550000001</v>
      </c>
      <c r="I622" s="19">
        <f t="shared" si="1217"/>
        <v>129715.75</v>
      </c>
      <c r="J622" s="19">
        <f t="shared" si="1217"/>
        <v>180.29</v>
      </c>
      <c r="K622" s="19">
        <f t="shared" si="1217"/>
        <v>129896.04</v>
      </c>
      <c r="L622" s="19">
        <f t="shared" si="1217"/>
        <v>-37619.130000000005</v>
      </c>
      <c r="M622" s="19">
        <f t="shared" si="1217"/>
        <v>92276.909999999989</v>
      </c>
      <c r="N622" s="19">
        <f t="shared" si="1217"/>
        <v>131970.255</v>
      </c>
      <c r="O622" s="19">
        <f t="shared" si="1217"/>
        <v>271.29000000000002</v>
      </c>
      <c r="P622" s="19">
        <f t="shared" si="1217"/>
        <v>132241.54499999998</v>
      </c>
      <c r="Q622" s="19">
        <f t="shared" si="1217"/>
        <v>-21943</v>
      </c>
      <c r="R622" s="19">
        <f t="shared" si="1217"/>
        <v>110298.54499999998</v>
      </c>
      <c r="S622" s="125"/>
    </row>
    <row r="623" spans="1:19" ht="32.25" hidden="1" customHeight="1" outlineLevel="3" x14ac:dyDescent="0.2">
      <c r="A623" s="72" t="s">
        <v>13</v>
      </c>
      <c r="B623" s="72"/>
      <c r="C623" s="25" t="s">
        <v>14</v>
      </c>
      <c r="D623" s="19">
        <f t="shared" ref="D623:R623" si="1218">D624</f>
        <v>1089</v>
      </c>
      <c r="E623" s="19">
        <f t="shared" si="1218"/>
        <v>0</v>
      </c>
      <c r="F623" s="19">
        <f t="shared" si="1218"/>
        <v>1089</v>
      </c>
      <c r="G623" s="19">
        <f t="shared" si="1218"/>
        <v>0</v>
      </c>
      <c r="H623" s="19">
        <f t="shared" si="1218"/>
        <v>1089</v>
      </c>
      <c r="I623" s="19">
        <f t="shared" si="1218"/>
        <v>1089</v>
      </c>
      <c r="J623" s="19">
        <f t="shared" si="1218"/>
        <v>0</v>
      </c>
      <c r="K623" s="19">
        <f t="shared" si="1218"/>
        <v>1089</v>
      </c>
      <c r="L623" s="19">
        <f t="shared" si="1218"/>
        <v>0</v>
      </c>
      <c r="M623" s="19">
        <f t="shared" si="1218"/>
        <v>1089</v>
      </c>
      <c r="N623" s="19">
        <f t="shared" si="1218"/>
        <v>1089</v>
      </c>
      <c r="O623" s="19">
        <f t="shared" si="1218"/>
        <v>0</v>
      </c>
      <c r="P623" s="19">
        <f t="shared" si="1218"/>
        <v>1089</v>
      </c>
      <c r="Q623" s="19">
        <f t="shared" si="1218"/>
        <v>0</v>
      </c>
      <c r="R623" s="19">
        <f t="shared" si="1218"/>
        <v>1089</v>
      </c>
      <c r="S623" s="125"/>
    </row>
    <row r="624" spans="1:19" ht="31.5" hidden="1" outlineLevel="7" x14ac:dyDescent="0.2">
      <c r="A624" s="73" t="s">
        <v>13</v>
      </c>
      <c r="B624" s="73" t="s">
        <v>7</v>
      </c>
      <c r="C624" s="26" t="s">
        <v>8</v>
      </c>
      <c r="D624" s="20">
        <f>36+1053</f>
        <v>1089</v>
      </c>
      <c r="E624" s="20"/>
      <c r="F624" s="20">
        <f>SUM(D624:E624)</f>
        <v>1089</v>
      </c>
      <c r="G624" s="20"/>
      <c r="H624" s="20">
        <f>SUM(F624:G624)</f>
        <v>1089</v>
      </c>
      <c r="I624" s="20">
        <f t="shared" ref="I624:N624" si="1219">36+1053</f>
        <v>1089</v>
      </c>
      <c r="J624" s="20"/>
      <c r="K624" s="20">
        <f>SUM(I624:J624)</f>
        <v>1089</v>
      </c>
      <c r="L624" s="20"/>
      <c r="M624" s="20">
        <f>SUM(K624:L624)</f>
        <v>1089</v>
      </c>
      <c r="N624" s="20">
        <f t="shared" si="1219"/>
        <v>1089</v>
      </c>
      <c r="O624" s="20"/>
      <c r="P624" s="20">
        <f>SUM(N624:O624)</f>
        <v>1089</v>
      </c>
      <c r="Q624" s="20"/>
      <c r="R624" s="20">
        <f>SUM(P624:Q624)</f>
        <v>1089</v>
      </c>
      <c r="S624" s="125"/>
    </row>
    <row r="625" spans="1:19" ht="15.75" outlineLevel="7" x14ac:dyDescent="0.2">
      <c r="A625" s="72" t="s">
        <v>53</v>
      </c>
      <c r="B625" s="72"/>
      <c r="C625" s="25" t="s">
        <v>490</v>
      </c>
      <c r="D625" s="19">
        <f t="shared" ref="D625:R625" si="1220">D626</f>
        <v>7000</v>
      </c>
      <c r="E625" s="19">
        <f t="shared" si="1220"/>
        <v>3000</v>
      </c>
      <c r="F625" s="19">
        <f t="shared" si="1220"/>
        <v>10000</v>
      </c>
      <c r="G625" s="19">
        <f t="shared" si="1220"/>
        <v>-805.42643999999996</v>
      </c>
      <c r="H625" s="19">
        <f t="shared" si="1220"/>
        <v>9194.5735600000007</v>
      </c>
      <c r="I625" s="19">
        <f t="shared" si="1220"/>
        <v>4000</v>
      </c>
      <c r="J625" s="19">
        <f t="shared" si="1220"/>
        <v>0</v>
      </c>
      <c r="K625" s="19">
        <f t="shared" si="1220"/>
        <v>4000</v>
      </c>
      <c r="L625" s="19">
        <f t="shared" si="1220"/>
        <v>0</v>
      </c>
      <c r="M625" s="19">
        <f t="shared" si="1220"/>
        <v>4000</v>
      </c>
      <c r="N625" s="19">
        <f t="shared" si="1220"/>
        <v>4800</v>
      </c>
      <c r="O625" s="19">
        <f t="shared" si="1220"/>
        <v>0</v>
      </c>
      <c r="P625" s="19">
        <f t="shared" si="1220"/>
        <v>4800</v>
      </c>
      <c r="Q625" s="19">
        <f t="shared" si="1220"/>
        <v>0</v>
      </c>
      <c r="R625" s="19">
        <f t="shared" si="1220"/>
        <v>4800</v>
      </c>
      <c r="S625" s="125"/>
    </row>
    <row r="626" spans="1:19" ht="15.75" outlineLevel="7" x14ac:dyDescent="0.2">
      <c r="A626" s="73" t="s">
        <v>53</v>
      </c>
      <c r="B626" s="73" t="s">
        <v>15</v>
      </c>
      <c r="C626" s="26" t="s">
        <v>16</v>
      </c>
      <c r="D626" s="20">
        <v>7000</v>
      </c>
      <c r="E626" s="7">
        <v>3000</v>
      </c>
      <c r="F626" s="20">
        <f>SUM(D626:E626)</f>
        <v>10000</v>
      </c>
      <c r="G626" s="7">
        <f>-752.72394-42.162-10.5405</f>
        <v>-805.42643999999996</v>
      </c>
      <c r="H626" s="20">
        <f>SUM(F626:G626)</f>
        <v>9194.5735600000007</v>
      </c>
      <c r="I626" s="20">
        <v>4000</v>
      </c>
      <c r="J626" s="20"/>
      <c r="K626" s="20">
        <f>SUM(I626:J626)</f>
        <v>4000</v>
      </c>
      <c r="L626" s="7"/>
      <c r="M626" s="20">
        <f>SUM(K626:L626)</f>
        <v>4000</v>
      </c>
      <c r="N626" s="20">
        <v>4800</v>
      </c>
      <c r="O626" s="20"/>
      <c r="P626" s="20">
        <f>SUM(N626:O626)</f>
        <v>4800</v>
      </c>
      <c r="Q626" s="7"/>
      <c r="R626" s="20">
        <f>SUM(P626:Q626)</f>
        <v>4800</v>
      </c>
      <c r="S626" s="125"/>
    </row>
    <row r="627" spans="1:19" ht="47.25" outlineLevel="3" x14ac:dyDescent="0.2">
      <c r="A627" s="72" t="s">
        <v>416</v>
      </c>
      <c r="B627" s="72"/>
      <c r="C627" s="25" t="s">
        <v>660</v>
      </c>
      <c r="D627" s="19">
        <f>D628</f>
        <v>0</v>
      </c>
      <c r="E627" s="19">
        <f t="shared" ref="E627:H627" si="1221">E628</f>
        <v>0</v>
      </c>
      <c r="F627" s="19"/>
      <c r="G627" s="19">
        <f t="shared" si="1221"/>
        <v>46846.65395</v>
      </c>
      <c r="H627" s="19">
        <f t="shared" si="1221"/>
        <v>46846.65395</v>
      </c>
      <c r="I627" s="19">
        <f>I628</f>
        <v>26892.549999999996</v>
      </c>
      <c r="J627" s="19">
        <f t="shared" ref="J627" si="1222">J628</f>
        <v>0</v>
      </c>
      <c r="K627" s="19">
        <f t="shared" ref="K627:M627" si="1223">K628</f>
        <v>26892.549999999996</v>
      </c>
      <c r="L627" s="6">
        <f t="shared" si="1223"/>
        <v>0</v>
      </c>
      <c r="M627" s="19">
        <f t="shared" si="1223"/>
        <v>26892.549999999996</v>
      </c>
      <c r="N627" s="19">
        <f>N628</f>
        <v>35194.839999999997</v>
      </c>
      <c r="O627" s="19">
        <f t="shared" ref="O627" si="1224">O628</f>
        <v>0</v>
      </c>
      <c r="P627" s="19">
        <f t="shared" ref="P627:R627" si="1225">P628</f>
        <v>35194.839999999997</v>
      </c>
      <c r="Q627" s="19">
        <f t="shared" si="1225"/>
        <v>0</v>
      </c>
      <c r="R627" s="19">
        <f t="shared" si="1225"/>
        <v>35194.839999999997</v>
      </c>
      <c r="S627" s="125"/>
    </row>
    <row r="628" spans="1:19" ht="15.75" outlineLevel="7" x14ac:dyDescent="0.2">
      <c r="A628" s="73" t="s">
        <v>416</v>
      </c>
      <c r="B628" s="73" t="s">
        <v>15</v>
      </c>
      <c r="C628" s="26" t="s">
        <v>16</v>
      </c>
      <c r="D628" s="20"/>
      <c r="E628" s="20"/>
      <c r="F628" s="20"/>
      <c r="G628" s="7">
        <f>40000+6846.65395</f>
        <v>46846.65395</v>
      </c>
      <c r="H628" s="20">
        <f>SUM(F628:G628)</f>
        <v>46846.65395</v>
      </c>
      <c r="I628" s="7">
        <f>33087.95-4455-1740.4</f>
        <v>26892.549999999996</v>
      </c>
      <c r="J628" s="20"/>
      <c r="K628" s="20">
        <f>SUM(I628:J628)</f>
        <v>26892.549999999996</v>
      </c>
      <c r="L628" s="7"/>
      <c r="M628" s="20">
        <f>SUM(K628:L628)</f>
        <v>26892.549999999996</v>
      </c>
      <c r="N628" s="7">
        <f>36935.24-1740.4</f>
        <v>35194.839999999997</v>
      </c>
      <c r="O628" s="20"/>
      <c r="P628" s="20">
        <f>SUM(N628:O628)</f>
        <v>35194.839999999997</v>
      </c>
      <c r="Q628" s="20"/>
      <c r="R628" s="20">
        <f>SUM(P628:Q628)</f>
        <v>35194.839999999997</v>
      </c>
      <c r="S628" s="125"/>
    </row>
    <row r="629" spans="1:19" ht="15.75" outlineLevel="3" x14ac:dyDescent="0.2">
      <c r="A629" s="72" t="s">
        <v>417</v>
      </c>
      <c r="B629" s="72"/>
      <c r="C629" s="25" t="s">
        <v>418</v>
      </c>
      <c r="D629" s="19">
        <f>D630</f>
        <v>0</v>
      </c>
      <c r="E629" s="19">
        <f t="shared" ref="E629:G629" si="1226">E630</f>
        <v>0</v>
      </c>
      <c r="F629" s="19"/>
      <c r="G629" s="19">
        <f t="shared" si="1226"/>
        <v>0</v>
      </c>
      <c r="H629" s="19"/>
      <c r="I629" s="19">
        <f>I630</f>
        <v>41734.199999999997</v>
      </c>
      <c r="J629" s="19">
        <f t="shared" ref="J629" si="1227">J630</f>
        <v>180.29</v>
      </c>
      <c r="K629" s="19">
        <f t="shared" ref="K629:M629" si="1228">K630</f>
        <v>41914.49</v>
      </c>
      <c r="L629" s="6">
        <f t="shared" si="1228"/>
        <v>-37619.130000000005</v>
      </c>
      <c r="M629" s="19">
        <f t="shared" si="1228"/>
        <v>4295.3599999999933</v>
      </c>
      <c r="N629" s="19">
        <f>N630</f>
        <v>90886.414999999994</v>
      </c>
      <c r="O629" s="19">
        <f t="shared" ref="O629" si="1229">O630</f>
        <v>271.29000000000002</v>
      </c>
      <c r="P629" s="19">
        <f t="shared" ref="P629:R629" si="1230">P630</f>
        <v>91157.704999999987</v>
      </c>
      <c r="Q629" s="19">
        <f t="shared" si="1230"/>
        <v>-21943</v>
      </c>
      <c r="R629" s="19">
        <f t="shared" si="1230"/>
        <v>69214.704999999987</v>
      </c>
      <c r="S629" s="125"/>
    </row>
    <row r="630" spans="1:19" ht="15.75" outlineLevel="7" x14ac:dyDescent="0.2">
      <c r="A630" s="73" t="s">
        <v>417</v>
      </c>
      <c r="B630" s="73" t="s">
        <v>15</v>
      </c>
      <c r="C630" s="26" t="s">
        <v>16</v>
      </c>
      <c r="D630" s="20"/>
      <c r="E630" s="20"/>
      <c r="F630" s="20"/>
      <c r="G630" s="20"/>
      <c r="H630" s="20"/>
      <c r="I630" s="20">
        <v>41734.199999999997</v>
      </c>
      <c r="J630" s="20">
        <v>180.29</v>
      </c>
      <c r="K630" s="20">
        <f>SUM(I630:J630)</f>
        <v>41914.49</v>
      </c>
      <c r="L630" s="7">
        <f>-9666.61-7175-18520.02-2257.5</f>
        <v>-37619.130000000005</v>
      </c>
      <c r="M630" s="20">
        <f>SUM(K630:L630)</f>
        <v>4295.3599999999933</v>
      </c>
      <c r="N630" s="20">
        <v>90886.414999999994</v>
      </c>
      <c r="O630" s="20">
        <v>271.29000000000002</v>
      </c>
      <c r="P630" s="20">
        <f>SUM(N630:O630)</f>
        <v>91157.704999999987</v>
      </c>
      <c r="Q630" s="7">
        <f>-21943</f>
        <v>-21943</v>
      </c>
      <c r="R630" s="20">
        <f>SUM(P630:Q630)</f>
        <v>69214.704999999987</v>
      </c>
      <c r="S630" s="125"/>
    </row>
    <row r="631" spans="1:19" ht="47.25" hidden="1" outlineLevel="3" x14ac:dyDescent="0.2">
      <c r="A631" s="72" t="s">
        <v>98</v>
      </c>
      <c r="B631" s="72"/>
      <c r="C631" s="25" t="s">
        <v>428</v>
      </c>
      <c r="D631" s="6">
        <f t="shared" ref="D631:R631" si="1231">D632</f>
        <v>21077.85</v>
      </c>
      <c r="E631" s="6">
        <f t="shared" si="1231"/>
        <v>-21077.85</v>
      </c>
      <c r="F631" s="6">
        <f t="shared" si="1231"/>
        <v>0</v>
      </c>
      <c r="G631" s="6">
        <f t="shared" si="1231"/>
        <v>0</v>
      </c>
      <c r="H631" s="6">
        <f t="shared" si="1231"/>
        <v>0</v>
      </c>
      <c r="I631" s="19">
        <f>I632</f>
        <v>0</v>
      </c>
      <c r="J631" s="6">
        <f t="shared" si="1231"/>
        <v>0</v>
      </c>
      <c r="K631" s="6">
        <f t="shared" si="1231"/>
        <v>0</v>
      </c>
      <c r="L631" s="6">
        <f t="shared" si="1231"/>
        <v>0</v>
      </c>
      <c r="M631" s="6">
        <f t="shared" si="1231"/>
        <v>0</v>
      </c>
      <c r="N631" s="19">
        <f>N632</f>
        <v>0</v>
      </c>
      <c r="O631" s="6">
        <f t="shared" si="1231"/>
        <v>0</v>
      </c>
      <c r="P631" s="6">
        <f t="shared" si="1231"/>
        <v>0</v>
      </c>
      <c r="Q631" s="6">
        <f t="shared" si="1231"/>
        <v>0</v>
      </c>
      <c r="R631" s="6">
        <f t="shared" si="1231"/>
        <v>0</v>
      </c>
      <c r="S631" s="125"/>
    </row>
    <row r="632" spans="1:19" ht="15.75" hidden="1" outlineLevel="7" x14ac:dyDescent="0.2">
      <c r="A632" s="73" t="s">
        <v>98</v>
      </c>
      <c r="B632" s="73" t="s">
        <v>15</v>
      </c>
      <c r="C632" s="26" t="s">
        <v>16</v>
      </c>
      <c r="D632" s="8">
        <v>21077.85</v>
      </c>
      <c r="E632" s="7">
        <v>-21077.85</v>
      </c>
      <c r="F632" s="20">
        <f>SUM(D632:E632)</f>
        <v>0</v>
      </c>
      <c r="G632" s="7"/>
      <c r="H632" s="20">
        <f>SUM(F632:G632)</f>
        <v>0</v>
      </c>
      <c r="I632" s="21"/>
      <c r="J632" s="20"/>
      <c r="K632" s="20">
        <f>SUM(I632:J632)</f>
        <v>0</v>
      </c>
      <c r="L632" s="7"/>
      <c r="M632" s="20">
        <f>SUM(K632:L632)</f>
        <v>0</v>
      </c>
      <c r="N632" s="21"/>
      <c r="O632" s="20"/>
      <c r="P632" s="20">
        <f>SUM(N632:O632)</f>
        <v>0</v>
      </c>
      <c r="Q632" s="7"/>
      <c r="R632" s="20">
        <f>SUM(P632:Q632)</f>
        <v>0</v>
      </c>
      <c r="S632" s="125"/>
    </row>
    <row r="633" spans="1:19" ht="47.25" hidden="1" outlineLevel="3" x14ac:dyDescent="0.2">
      <c r="A633" s="72" t="s">
        <v>98</v>
      </c>
      <c r="B633" s="72"/>
      <c r="C633" s="25" t="s">
        <v>440</v>
      </c>
      <c r="D633" s="6">
        <f t="shared" ref="D633:R633" si="1232">D634</f>
        <v>63233.5</v>
      </c>
      <c r="E633" s="6">
        <f t="shared" si="1232"/>
        <v>-63233.5</v>
      </c>
      <c r="F633" s="6">
        <f t="shared" si="1232"/>
        <v>0</v>
      </c>
      <c r="G633" s="6">
        <f t="shared" si="1232"/>
        <v>0</v>
      </c>
      <c r="H633" s="6">
        <f t="shared" si="1232"/>
        <v>0</v>
      </c>
      <c r="I633" s="19">
        <f>I634</f>
        <v>0</v>
      </c>
      <c r="J633" s="6">
        <f t="shared" si="1232"/>
        <v>0</v>
      </c>
      <c r="K633" s="6">
        <f t="shared" si="1232"/>
        <v>0</v>
      </c>
      <c r="L633" s="6">
        <f t="shared" si="1232"/>
        <v>0</v>
      </c>
      <c r="M633" s="6">
        <f t="shared" si="1232"/>
        <v>0</v>
      </c>
      <c r="N633" s="19">
        <f>N634</f>
        <v>0</v>
      </c>
      <c r="O633" s="6">
        <f t="shared" si="1232"/>
        <v>0</v>
      </c>
      <c r="P633" s="6">
        <f t="shared" si="1232"/>
        <v>0</v>
      </c>
      <c r="Q633" s="6">
        <f t="shared" si="1232"/>
        <v>0</v>
      </c>
      <c r="R633" s="6">
        <f t="shared" si="1232"/>
        <v>0</v>
      </c>
      <c r="S633" s="125"/>
    </row>
    <row r="634" spans="1:19" ht="15.75" hidden="1" outlineLevel="7" x14ac:dyDescent="0.2">
      <c r="A634" s="73" t="s">
        <v>98</v>
      </c>
      <c r="B634" s="73" t="s">
        <v>15</v>
      </c>
      <c r="C634" s="26" t="s">
        <v>16</v>
      </c>
      <c r="D634" s="8">
        <v>63233.5</v>
      </c>
      <c r="E634" s="7">
        <v>-63233.5</v>
      </c>
      <c r="F634" s="20">
        <f>SUM(D634:E634)</f>
        <v>0</v>
      </c>
      <c r="G634" s="7"/>
      <c r="H634" s="20">
        <f>SUM(F634:G634)</f>
        <v>0</v>
      </c>
      <c r="I634" s="20"/>
      <c r="J634" s="20"/>
      <c r="K634" s="20">
        <f>SUM(I634:J634)</f>
        <v>0</v>
      </c>
      <c r="L634" s="7"/>
      <c r="M634" s="20">
        <f>SUM(K634:L634)</f>
        <v>0</v>
      </c>
      <c r="N634" s="20"/>
      <c r="O634" s="20"/>
      <c r="P634" s="20">
        <f>SUM(N634:O634)</f>
        <v>0</v>
      </c>
      <c r="Q634" s="7"/>
      <c r="R634" s="20">
        <f>SUM(P634:Q634)</f>
        <v>0</v>
      </c>
      <c r="S634" s="125"/>
    </row>
    <row r="635" spans="1:19" ht="39" hidden="1" customHeight="1" outlineLevel="7" x14ac:dyDescent="0.2">
      <c r="A635" s="76" t="s">
        <v>484</v>
      </c>
      <c r="B635" s="76"/>
      <c r="C635" s="12" t="s">
        <v>729</v>
      </c>
      <c r="D635" s="6">
        <f t="shared" ref="D635:R637" si="1233">D636</f>
        <v>37333.33</v>
      </c>
      <c r="E635" s="6">
        <f t="shared" si="1233"/>
        <v>-37333.33</v>
      </c>
      <c r="F635" s="6"/>
      <c r="G635" s="6">
        <f t="shared" si="1233"/>
        <v>0</v>
      </c>
      <c r="H635" s="6">
        <f t="shared" si="1233"/>
        <v>0</v>
      </c>
      <c r="I635" s="6">
        <f t="shared" si="1233"/>
        <v>14000</v>
      </c>
      <c r="J635" s="6">
        <f t="shared" si="1233"/>
        <v>0</v>
      </c>
      <c r="K635" s="6">
        <f t="shared" si="1233"/>
        <v>14000</v>
      </c>
      <c r="L635" s="6">
        <f t="shared" si="1233"/>
        <v>0</v>
      </c>
      <c r="M635" s="19">
        <f t="shared" si="1233"/>
        <v>14000</v>
      </c>
      <c r="N635" s="6">
        <f t="shared" si="1233"/>
        <v>0</v>
      </c>
      <c r="O635" s="6">
        <f t="shared" si="1233"/>
        <v>0</v>
      </c>
      <c r="P635" s="6"/>
      <c r="Q635" s="6">
        <f t="shared" si="1233"/>
        <v>0</v>
      </c>
      <c r="R635" s="19">
        <f t="shared" si="1233"/>
        <v>0</v>
      </c>
      <c r="S635" s="125"/>
    </row>
    <row r="636" spans="1:19" ht="16.5" hidden="1" customHeight="1" outlineLevel="7" x14ac:dyDescent="0.2">
      <c r="A636" s="77" t="s">
        <v>484</v>
      </c>
      <c r="B636" s="77" t="s">
        <v>15</v>
      </c>
      <c r="C636" s="13" t="s">
        <v>16</v>
      </c>
      <c r="D636" s="7">
        <v>37333.33</v>
      </c>
      <c r="E636" s="7">
        <v>-37333.33</v>
      </c>
      <c r="F636" s="20"/>
      <c r="G636" s="8"/>
      <c r="H636" s="20">
        <f>SUM(F636:G636)</f>
        <v>0</v>
      </c>
      <c r="I636" s="7">
        <v>14000</v>
      </c>
      <c r="J636" s="20"/>
      <c r="K636" s="20">
        <f>SUM(I636:J636)</f>
        <v>14000</v>
      </c>
      <c r="L636" s="7"/>
      <c r="M636" s="20">
        <f>SUM(K636:L636)</f>
        <v>14000</v>
      </c>
      <c r="N636" s="7"/>
      <c r="O636" s="20"/>
      <c r="P636" s="20"/>
      <c r="Q636" s="7"/>
      <c r="R636" s="20">
        <f>SUM(P636:Q636)</f>
        <v>0</v>
      </c>
      <c r="S636" s="125"/>
    </row>
    <row r="637" spans="1:19" ht="32.25" customHeight="1" outlineLevel="7" x14ac:dyDescent="0.2">
      <c r="A637" s="76" t="s">
        <v>484</v>
      </c>
      <c r="B637" s="76"/>
      <c r="C637" s="12" t="s">
        <v>730</v>
      </c>
      <c r="D637" s="6">
        <f t="shared" si="1233"/>
        <v>112000</v>
      </c>
      <c r="E637" s="6">
        <f t="shared" si="1233"/>
        <v>-112000</v>
      </c>
      <c r="F637" s="6"/>
      <c r="G637" s="6">
        <f t="shared" si="1233"/>
        <v>964.68859999999995</v>
      </c>
      <c r="H637" s="6">
        <f t="shared" si="1233"/>
        <v>964.68859999999995</v>
      </c>
      <c r="I637" s="6">
        <f t="shared" si="1233"/>
        <v>42000</v>
      </c>
      <c r="J637" s="6">
        <f t="shared" si="1233"/>
        <v>0</v>
      </c>
      <c r="K637" s="6">
        <f t="shared" si="1233"/>
        <v>42000</v>
      </c>
      <c r="L637" s="6">
        <f t="shared" si="1233"/>
        <v>0</v>
      </c>
      <c r="M637" s="19">
        <f t="shared" si="1233"/>
        <v>42000</v>
      </c>
      <c r="N637" s="6">
        <f t="shared" si="1233"/>
        <v>0</v>
      </c>
      <c r="O637" s="6">
        <f t="shared" si="1233"/>
        <v>0</v>
      </c>
      <c r="P637" s="6"/>
      <c r="Q637" s="6">
        <f t="shared" si="1233"/>
        <v>0</v>
      </c>
      <c r="R637" s="19"/>
      <c r="S637" s="125"/>
    </row>
    <row r="638" spans="1:19" ht="16.5" customHeight="1" outlineLevel="7" x14ac:dyDescent="0.2">
      <c r="A638" s="77" t="s">
        <v>484</v>
      </c>
      <c r="B638" s="77" t="s">
        <v>15</v>
      </c>
      <c r="C638" s="13" t="s">
        <v>16</v>
      </c>
      <c r="D638" s="7">
        <v>112000</v>
      </c>
      <c r="E638" s="7">
        <v>-112000</v>
      </c>
      <c r="F638" s="20"/>
      <c r="G638" s="8">
        <v>964.68859999999995</v>
      </c>
      <c r="H638" s="20">
        <f>SUM(F638:G638)</f>
        <v>964.68859999999995</v>
      </c>
      <c r="I638" s="7">
        <v>42000</v>
      </c>
      <c r="J638" s="20"/>
      <c r="K638" s="20">
        <f>SUM(I638:J638)</f>
        <v>42000</v>
      </c>
      <c r="L638" s="7"/>
      <c r="M638" s="20">
        <f>SUM(K638:L638)</f>
        <v>42000</v>
      </c>
      <c r="N638" s="7"/>
      <c r="O638" s="20"/>
      <c r="P638" s="20"/>
      <c r="Q638" s="7"/>
      <c r="R638" s="20"/>
      <c r="S638" s="125"/>
    </row>
    <row r="639" spans="1:19" ht="16.5" customHeight="1" outlineLevel="7" x14ac:dyDescent="0.2">
      <c r="A639" s="85" t="s">
        <v>787</v>
      </c>
      <c r="B639" s="74"/>
      <c r="C639" s="24" t="s">
        <v>788</v>
      </c>
      <c r="D639" s="7"/>
      <c r="E639" s="7"/>
      <c r="F639" s="20"/>
      <c r="G639" s="6">
        <f t="shared" ref="G639" si="1234">G640+G641</f>
        <v>805.42643999999996</v>
      </c>
      <c r="H639" s="6">
        <f t="shared" ref="H639" si="1235">H640+H641</f>
        <v>805.42643999999996</v>
      </c>
      <c r="I639" s="6">
        <f t="shared" ref="I639" si="1236">I640+I641</f>
        <v>0</v>
      </c>
      <c r="J639" s="6">
        <f t="shared" ref="J639" si="1237">J640+J641</f>
        <v>0</v>
      </c>
      <c r="K639" s="6">
        <f t="shared" ref="K639" si="1238">K640+K641</f>
        <v>0</v>
      </c>
      <c r="L639" s="6">
        <f t="shared" ref="L639" si="1239">L640+L641</f>
        <v>0</v>
      </c>
      <c r="M639" s="6"/>
      <c r="N639" s="6">
        <f t="shared" ref="N639" si="1240">N640+N641</f>
        <v>0</v>
      </c>
      <c r="O639" s="6">
        <f t="shared" ref="O639" si="1241">O640+O641</f>
        <v>0</v>
      </c>
      <c r="P639" s="6">
        <f t="shared" ref="P639" si="1242">P640+P641</f>
        <v>0</v>
      </c>
      <c r="Q639" s="6">
        <f t="shared" ref="Q639" si="1243">Q640+Q641</f>
        <v>0</v>
      </c>
      <c r="R639" s="6"/>
      <c r="S639" s="125"/>
    </row>
    <row r="640" spans="1:19" ht="30.75" customHeight="1" outlineLevel="7" x14ac:dyDescent="0.2">
      <c r="A640" s="95" t="s">
        <v>787</v>
      </c>
      <c r="B640" s="77" t="s">
        <v>7</v>
      </c>
      <c r="C640" s="13" t="s">
        <v>8</v>
      </c>
      <c r="D640" s="7"/>
      <c r="E640" s="7"/>
      <c r="F640" s="20"/>
      <c r="G640" s="7">
        <f>198.93828+38.162+9.5405</f>
        <v>246.64078000000001</v>
      </c>
      <c r="H640" s="20">
        <f t="shared" ref="H640:H641" si="1244">SUM(F640:G640)</f>
        <v>246.64078000000001</v>
      </c>
      <c r="I640" s="7"/>
      <c r="J640" s="20"/>
      <c r="K640" s="20"/>
      <c r="L640" s="7"/>
      <c r="M640" s="20"/>
      <c r="N640" s="7"/>
      <c r="O640" s="20"/>
      <c r="P640" s="20"/>
      <c r="Q640" s="7"/>
      <c r="R640" s="20"/>
      <c r="S640" s="125"/>
    </row>
    <row r="641" spans="1:19" ht="16.5" customHeight="1" outlineLevel="7" x14ac:dyDescent="0.2">
      <c r="A641" s="95" t="s">
        <v>787</v>
      </c>
      <c r="B641" s="73" t="s">
        <v>15</v>
      </c>
      <c r="C641" s="26" t="s">
        <v>16</v>
      </c>
      <c r="D641" s="7"/>
      <c r="E641" s="7"/>
      <c r="F641" s="20"/>
      <c r="G641" s="7">
        <f>553.78566+4+1</f>
        <v>558.78566000000001</v>
      </c>
      <c r="H641" s="20">
        <f t="shared" si="1244"/>
        <v>558.78566000000001</v>
      </c>
      <c r="I641" s="7"/>
      <c r="J641" s="20"/>
      <c r="K641" s="20"/>
      <c r="L641" s="7"/>
      <c r="M641" s="20"/>
      <c r="N641" s="7"/>
      <c r="O641" s="20"/>
      <c r="P641" s="20"/>
      <c r="Q641" s="7"/>
      <c r="R641" s="20"/>
      <c r="S641" s="125"/>
    </row>
    <row r="642" spans="1:19" ht="15.75" x14ac:dyDescent="0.2">
      <c r="A642" s="81"/>
      <c r="B642" s="81"/>
      <c r="C642" s="122" t="s">
        <v>634</v>
      </c>
      <c r="D642" s="123">
        <f>D622+D605</f>
        <v>264242.18</v>
      </c>
      <c r="E642" s="123">
        <f t="shared" ref="E642:F642" si="1245">E622+E605</f>
        <v>-230774.97999999998</v>
      </c>
      <c r="F642" s="123">
        <f t="shared" si="1245"/>
        <v>33467.199999999997</v>
      </c>
      <c r="G642" s="123">
        <f t="shared" ref="G642:H642" si="1246">G622+G605</f>
        <v>48111.742550000003</v>
      </c>
      <c r="H642" s="123">
        <f t="shared" si="1246"/>
        <v>81578.942550000007</v>
      </c>
      <c r="I642" s="123">
        <f>I622+I605</f>
        <v>152933.54999999999</v>
      </c>
      <c r="J642" s="123">
        <f t="shared" ref="J642:M642" si="1247">J622+J605</f>
        <v>-33.210000000000008</v>
      </c>
      <c r="K642" s="123">
        <f t="shared" si="1247"/>
        <v>152900.34</v>
      </c>
      <c r="L642" s="123">
        <f t="shared" si="1247"/>
        <v>-37619.130000000005</v>
      </c>
      <c r="M642" s="123">
        <f t="shared" si="1247"/>
        <v>115281.20999999999</v>
      </c>
      <c r="N642" s="123">
        <f>N622+N605</f>
        <v>155925.655</v>
      </c>
      <c r="O642" s="123">
        <f t="shared" ref="O642:R642" si="1248">O622+O605</f>
        <v>-28.809999999999889</v>
      </c>
      <c r="P642" s="123">
        <f t="shared" si="1248"/>
        <v>155896.84499999997</v>
      </c>
      <c r="Q642" s="123">
        <f t="shared" si="1248"/>
        <v>-21943</v>
      </c>
      <c r="R642" s="123">
        <f t="shared" si="1248"/>
        <v>133953.84499999997</v>
      </c>
      <c r="S642" s="125"/>
    </row>
    <row r="643" spans="1:19" ht="24" customHeight="1" x14ac:dyDescent="0.2">
      <c r="A643" s="189" t="s">
        <v>424</v>
      </c>
      <c r="B643" s="190"/>
      <c r="C643" s="191"/>
      <c r="D643" s="123">
        <f>D642+D603</f>
        <v>3504263.3325999998</v>
      </c>
      <c r="E643" s="123">
        <f t="shared" ref="E643:F643" si="1249">E642+E603</f>
        <v>30710.592250000016</v>
      </c>
      <c r="F643" s="123">
        <f t="shared" si="1249"/>
        <v>3534973.9248500005</v>
      </c>
      <c r="G643" s="182">
        <f t="shared" ref="G643:H643" si="1250">G642+G603</f>
        <v>379568.585853</v>
      </c>
      <c r="H643" s="123">
        <f t="shared" si="1250"/>
        <v>3914542.5082029998</v>
      </c>
      <c r="I643" s="123">
        <f>I642+I603</f>
        <v>3329925.0027200002</v>
      </c>
      <c r="J643" s="123">
        <f t="shared" ref="J643" si="1251">J642+J603</f>
        <v>10309.589430000002</v>
      </c>
      <c r="K643" s="123">
        <f t="shared" ref="K643:M643" si="1252">K642+K603</f>
        <v>3333139.1907900004</v>
      </c>
      <c r="L643" s="123">
        <f t="shared" si="1252"/>
        <v>-863.78597000000445</v>
      </c>
      <c r="M643" s="123">
        <f t="shared" si="1252"/>
        <v>3332275.4048200003</v>
      </c>
      <c r="N643" s="123">
        <f>N642+N603</f>
        <v>3235315.6149999998</v>
      </c>
      <c r="O643" s="123">
        <f t="shared" ref="O643" si="1253">O642+O603</f>
        <v>-7.4145299999989689</v>
      </c>
      <c r="P643" s="123">
        <f t="shared" ref="P643:R643" si="1254">P642+P603</f>
        <v>3235308.2004700005</v>
      </c>
      <c r="Q643" s="123">
        <f t="shared" si="1254"/>
        <v>31321.954089999999</v>
      </c>
      <c r="R643" s="123">
        <f t="shared" si="1254"/>
        <v>3266630.1545599997</v>
      </c>
      <c r="S643" s="125"/>
    </row>
    <row r="645" spans="1:19" hidden="1" x14ac:dyDescent="0.2">
      <c r="F645" s="125"/>
      <c r="G645" s="125"/>
      <c r="H645" s="125">
        <f>H643-'вед. '!L1170</f>
        <v>-1.7209999728947878E-2</v>
      </c>
      <c r="M645" s="125">
        <f>M643-'вед. '!Q1170</f>
        <v>0</v>
      </c>
      <c r="R645" s="125">
        <f>R643-'вед. '!V1170</f>
        <v>-9.9999997764825821E-3</v>
      </c>
    </row>
    <row r="646" spans="1:19" x14ac:dyDescent="0.2">
      <c r="F646" s="153"/>
      <c r="G646" s="153"/>
      <c r="H646" s="153"/>
    </row>
  </sheetData>
  <mergeCells count="4">
    <mergeCell ref="A1:B1"/>
    <mergeCell ref="A643:C643"/>
    <mergeCell ref="A7:R7"/>
    <mergeCell ref="A8:R8"/>
  </mergeCells>
  <pageMargins left="0.98425196850393704" right="0.39370078740157483" top="0.39370078740157483" bottom="0.39370078740157483" header="0.31496062992125984" footer="0.31496062992125984"/>
  <pageSetup paperSize="9" scale="54" fitToHeight="0" orientation="portrait" r:id="rId1"/>
  <headerFooter differentFirst="1">
    <oddHeader xml:space="preserve">&amp;C&amp;P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  <outlinePr summaryBelow="0"/>
    <pageSetUpPr fitToPage="1"/>
  </sheetPr>
  <dimension ref="A1:W1170"/>
  <sheetViews>
    <sheetView showGridLines="0" zoomScale="90" zoomScaleNormal="90" workbookViewId="0">
      <pane ySplit="10" topLeftCell="A871" activePane="bottomLeft" state="frozen"/>
      <selection pane="bottomLeft" activeCell="A5" sqref="A5:V5"/>
    </sheetView>
  </sheetViews>
  <sheetFormatPr defaultRowHeight="12.75" outlineLevelRow="7" x14ac:dyDescent="0.2"/>
  <cols>
    <col min="1" max="1" width="10.85546875" style="88" customWidth="1"/>
    <col min="2" max="2" width="13.140625" style="88" customWidth="1"/>
    <col min="3" max="3" width="17.85546875" style="88" customWidth="1"/>
    <col min="4" max="4" width="10.28515625" style="88" customWidth="1"/>
    <col min="5" max="5" width="99.5703125" style="94" customWidth="1"/>
    <col min="6" max="6" width="17.28515625" style="99" hidden="1" customWidth="1"/>
    <col min="7" max="7" width="14.5703125" style="99" hidden="1" customWidth="1"/>
    <col min="8" max="11" width="17.28515625" style="99" hidden="1" customWidth="1"/>
    <col min="12" max="12" width="18.140625" style="99" customWidth="1"/>
    <col min="13" max="13" width="17.85546875" style="99" hidden="1" customWidth="1"/>
    <col min="14" max="14" width="14.85546875" style="99" hidden="1" customWidth="1"/>
    <col min="15" max="16" width="17.85546875" style="99" hidden="1" customWidth="1"/>
    <col min="17" max="17" width="17.85546875" style="99" customWidth="1"/>
    <col min="18" max="18" width="17.28515625" style="99" hidden="1" customWidth="1"/>
    <col min="19" max="19" width="14.42578125" style="99" hidden="1" customWidth="1"/>
    <col min="20" max="20" width="17" style="99" hidden="1" customWidth="1"/>
    <col min="21" max="21" width="14.5703125" style="99" hidden="1" customWidth="1"/>
    <col min="22" max="22" width="15.42578125" style="99" customWidth="1"/>
    <col min="23" max="16384" width="9.140625" style="99"/>
  </cols>
  <sheetData>
    <row r="1" spans="1:23" s="97" customFormat="1" ht="15.75" x14ac:dyDescent="0.2">
      <c r="A1" s="202"/>
      <c r="B1" s="202"/>
      <c r="C1" s="202"/>
      <c r="D1" s="202"/>
      <c r="E1" s="89"/>
      <c r="F1" s="96"/>
      <c r="G1" s="96"/>
      <c r="H1" s="96"/>
      <c r="I1" s="96"/>
      <c r="J1" s="96"/>
      <c r="K1" s="96"/>
      <c r="L1" s="96"/>
      <c r="M1" s="1"/>
      <c r="N1" s="1"/>
      <c r="O1" s="1"/>
      <c r="P1" s="1"/>
      <c r="Q1" s="1" t="s">
        <v>898</v>
      </c>
      <c r="T1" s="1" t="s">
        <v>703</v>
      </c>
    </row>
    <row r="2" spans="1:23" s="97" customFormat="1" ht="15.75" x14ac:dyDescent="0.2">
      <c r="A2" s="183"/>
      <c r="B2" s="183"/>
      <c r="C2" s="183"/>
      <c r="D2" s="183"/>
      <c r="E2" s="89"/>
      <c r="F2" s="96"/>
      <c r="G2" s="96"/>
      <c r="H2" s="96"/>
      <c r="I2" s="96"/>
      <c r="J2" s="96"/>
      <c r="K2" s="96"/>
      <c r="L2" s="96"/>
      <c r="M2" s="2"/>
      <c r="N2" s="2"/>
      <c r="O2" s="2"/>
      <c r="P2" s="2"/>
      <c r="Q2" s="2" t="s">
        <v>485</v>
      </c>
      <c r="T2" s="2" t="s">
        <v>695</v>
      </c>
    </row>
    <row r="3" spans="1:23" s="97" customFormat="1" ht="15.75" x14ac:dyDescent="0.2">
      <c r="A3" s="183"/>
      <c r="B3" s="183"/>
      <c r="C3" s="183"/>
      <c r="D3" s="183"/>
      <c r="E3" s="89"/>
      <c r="F3" s="96"/>
      <c r="G3" s="96"/>
      <c r="H3" s="96"/>
      <c r="I3" s="96"/>
      <c r="J3" s="96"/>
      <c r="K3" s="96"/>
      <c r="L3" s="96"/>
      <c r="M3" s="3"/>
      <c r="N3" s="3"/>
      <c r="O3" s="3"/>
      <c r="P3" s="3"/>
      <c r="Q3" s="3" t="s">
        <v>486</v>
      </c>
      <c r="T3" s="3"/>
    </row>
    <row r="4" spans="1:23" s="97" customFormat="1" ht="15.75" x14ac:dyDescent="0.2">
      <c r="A4" s="183"/>
      <c r="B4" s="183"/>
      <c r="C4" s="183"/>
      <c r="D4" s="183"/>
      <c r="E4" s="89"/>
      <c r="F4" s="96"/>
      <c r="G4" s="96"/>
      <c r="H4" s="96"/>
      <c r="I4" s="96"/>
      <c r="J4" s="96"/>
      <c r="K4" s="96"/>
      <c r="L4" s="96"/>
      <c r="M4" s="3"/>
      <c r="N4" s="3"/>
      <c r="O4" s="3"/>
      <c r="P4" s="3"/>
      <c r="Q4" s="3" t="s">
        <v>901</v>
      </c>
    </row>
    <row r="5" spans="1:23" s="97" customFormat="1" ht="15.75" customHeight="1" x14ac:dyDescent="0.2">
      <c r="A5" s="201" t="s">
        <v>613</v>
      </c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1"/>
    </row>
    <row r="6" spans="1:23" s="97" customFormat="1" ht="15.75" x14ac:dyDescent="0.2">
      <c r="A6" s="201" t="s">
        <v>700</v>
      </c>
      <c r="B6" s="201"/>
      <c r="C6" s="201"/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</row>
    <row r="7" spans="1:23" s="97" customFormat="1" ht="15.75" x14ac:dyDescent="0.2">
      <c r="A7" s="203"/>
      <c r="B7" s="203"/>
      <c r="C7" s="203"/>
      <c r="D7" s="203"/>
      <c r="E7" s="90"/>
      <c r="L7" s="220"/>
      <c r="V7" s="97" t="s">
        <v>640</v>
      </c>
    </row>
    <row r="8" spans="1:23" s="97" customFormat="1" ht="30" customHeight="1" x14ac:dyDescent="0.2">
      <c r="A8" s="204" t="s">
        <v>491</v>
      </c>
      <c r="B8" s="205" t="s">
        <v>492</v>
      </c>
      <c r="C8" s="205"/>
      <c r="D8" s="205"/>
      <c r="E8" s="206" t="s">
        <v>419</v>
      </c>
      <c r="F8" s="195" t="s">
        <v>689</v>
      </c>
      <c r="G8" s="195" t="s">
        <v>662</v>
      </c>
      <c r="H8" s="195" t="s">
        <v>704</v>
      </c>
      <c r="I8" s="193" t="s">
        <v>740</v>
      </c>
      <c r="J8" s="199" t="s">
        <v>890</v>
      </c>
      <c r="K8" s="193" t="s">
        <v>701</v>
      </c>
      <c r="L8" s="195" t="s">
        <v>705</v>
      </c>
      <c r="M8" s="195" t="s">
        <v>690</v>
      </c>
      <c r="N8" s="195" t="s">
        <v>662</v>
      </c>
      <c r="O8" s="195" t="s">
        <v>706</v>
      </c>
      <c r="P8" s="193" t="s">
        <v>701</v>
      </c>
      <c r="Q8" s="193" t="s">
        <v>644</v>
      </c>
      <c r="R8" s="195" t="s">
        <v>691</v>
      </c>
      <c r="S8" s="195" t="s">
        <v>662</v>
      </c>
      <c r="T8" s="195" t="s">
        <v>707</v>
      </c>
      <c r="U8" s="193" t="s">
        <v>701</v>
      </c>
      <c r="V8" s="193" t="s">
        <v>653</v>
      </c>
    </row>
    <row r="9" spans="1:23" s="98" customFormat="1" ht="28.5" x14ac:dyDescent="0.2">
      <c r="A9" s="204"/>
      <c r="B9" s="184" t="s">
        <v>493</v>
      </c>
      <c r="C9" s="5" t="s">
        <v>470</v>
      </c>
      <c r="D9" s="5" t="s">
        <v>471</v>
      </c>
      <c r="E9" s="206"/>
      <c r="F9" s="195"/>
      <c r="G9" s="195"/>
      <c r="H9" s="195"/>
      <c r="I9" s="194"/>
      <c r="J9" s="200"/>
      <c r="K9" s="194"/>
      <c r="L9" s="195"/>
      <c r="M9" s="195"/>
      <c r="N9" s="195"/>
      <c r="O9" s="195"/>
      <c r="P9" s="194"/>
      <c r="Q9" s="194"/>
      <c r="R9" s="195"/>
      <c r="S9" s="195"/>
      <c r="T9" s="195"/>
      <c r="U9" s="194"/>
      <c r="V9" s="194"/>
    </row>
    <row r="10" spans="1:23" s="98" customFormat="1" ht="14.25" x14ac:dyDescent="0.2">
      <c r="A10" s="4" t="s">
        <v>420</v>
      </c>
      <c r="B10" s="4" t="s">
        <v>421</v>
      </c>
      <c r="C10" s="4" t="s">
        <v>494</v>
      </c>
      <c r="D10" s="4" t="s">
        <v>422</v>
      </c>
      <c r="E10" s="185">
        <v>5</v>
      </c>
      <c r="F10" s="4" t="s">
        <v>423</v>
      </c>
      <c r="G10" s="4" t="s">
        <v>495</v>
      </c>
      <c r="H10" s="4" t="s">
        <v>423</v>
      </c>
      <c r="I10" s="4" t="s">
        <v>495</v>
      </c>
      <c r="J10" s="4" t="s">
        <v>496</v>
      </c>
      <c r="K10" s="4" t="s">
        <v>661</v>
      </c>
      <c r="L10" s="4" t="s">
        <v>423</v>
      </c>
      <c r="M10" s="4" t="s">
        <v>663</v>
      </c>
      <c r="N10" s="4" t="s">
        <v>661</v>
      </c>
      <c r="O10" s="4" t="s">
        <v>664</v>
      </c>
      <c r="P10" s="4" t="s">
        <v>665</v>
      </c>
      <c r="Q10" s="4" t="s">
        <v>495</v>
      </c>
      <c r="R10" s="4" t="s">
        <v>666</v>
      </c>
      <c r="S10" s="4" t="s">
        <v>665</v>
      </c>
      <c r="T10" s="4" t="s">
        <v>708</v>
      </c>
      <c r="U10" s="4" t="s">
        <v>712</v>
      </c>
      <c r="V10" s="4" t="s">
        <v>496</v>
      </c>
    </row>
    <row r="11" spans="1:23" ht="31.5" hidden="1" x14ac:dyDescent="0.2">
      <c r="A11" s="76" t="s">
        <v>497</v>
      </c>
      <c r="B11" s="76"/>
      <c r="C11" s="76"/>
      <c r="D11" s="76"/>
      <c r="E11" s="12" t="s">
        <v>498</v>
      </c>
      <c r="F11" s="6">
        <f>F12+F26</f>
        <v>8606.4</v>
      </c>
      <c r="G11" s="6">
        <f>G12+G26</f>
        <v>0</v>
      </c>
      <c r="H11" s="6">
        <f>H12+H26</f>
        <v>8606.4</v>
      </c>
      <c r="I11" s="6">
        <f>I12+I26</f>
        <v>0</v>
      </c>
      <c r="J11" s="6">
        <f>J12+J26</f>
        <v>0</v>
      </c>
      <c r="K11" s="6">
        <f t="shared" ref="K11:L11" si="0">K12+K26</f>
        <v>0</v>
      </c>
      <c r="L11" s="6">
        <f t="shared" si="0"/>
        <v>8606.4</v>
      </c>
      <c r="M11" s="6">
        <f t="shared" ref="M11:T11" si="1">M12+M26</f>
        <v>8926.2000000000007</v>
      </c>
      <c r="N11" s="6">
        <f t="shared" si="1"/>
        <v>0</v>
      </c>
      <c r="O11" s="6">
        <f t="shared" si="1"/>
        <v>8926.2000000000007</v>
      </c>
      <c r="P11" s="6">
        <f t="shared" si="1"/>
        <v>0</v>
      </c>
      <c r="Q11" s="6">
        <f t="shared" si="1"/>
        <v>8926.2000000000007</v>
      </c>
      <c r="R11" s="6">
        <f t="shared" si="1"/>
        <v>9258.6</v>
      </c>
      <c r="S11" s="6">
        <f t="shared" si="1"/>
        <v>0</v>
      </c>
      <c r="T11" s="6">
        <f t="shared" si="1"/>
        <v>9258.6</v>
      </c>
      <c r="U11" s="6">
        <f t="shared" ref="U11:V11" si="2">U12+U26</f>
        <v>0</v>
      </c>
      <c r="V11" s="6">
        <f t="shared" si="2"/>
        <v>9258.6</v>
      </c>
      <c r="W11" s="104"/>
    </row>
    <row r="12" spans="1:23" ht="15.75" hidden="1" x14ac:dyDescent="0.2">
      <c r="A12" s="76" t="s">
        <v>497</v>
      </c>
      <c r="B12" s="76" t="s">
        <v>499</v>
      </c>
      <c r="C12" s="76"/>
      <c r="D12" s="76"/>
      <c r="E12" s="91" t="s">
        <v>500</v>
      </c>
      <c r="F12" s="6">
        <f>F13+F22</f>
        <v>8541.4</v>
      </c>
      <c r="G12" s="6">
        <f>G13+G22</f>
        <v>0</v>
      </c>
      <c r="H12" s="6">
        <f>H13+H22</f>
        <v>8541.4</v>
      </c>
      <c r="I12" s="6">
        <f>I13+I22</f>
        <v>0</v>
      </c>
      <c r="J12" s="6">
        <f>J13+J22</f>
        <v>0</v>
      </c>
      <c r="K12" s="6">
        <f t="shared" ref="K12:L12" si="3">K13+K22</f>
        <v>0</v>
      </c>
      <c r="L12" s="6">
        <f t="shared" si="3"/>
        <v>8541.4</v>
      </c>
      <c r="M12" s="6">
        <f t="shared" ref="M12:T12" si="4">M13+M22</f>
        <v>8861.2000000000007</v>
      </c>
      <c r="N12" s="6">
        <f t="shared" si="4"/>
        <v>0</v>
      </c>
      <c r="O12" s="6">
        <f t="shared" si="4"/>
        <v>8861.2000000000007</v>
      </c>
      <c r="P12" s="6">
        <f t="shared" si="4"/>
        <v>0</v>
      </c>
      <c r="Q12" s="6">
        <f t="shared" si="4"/>
        <v>8861.2000000000007</v>
      </c>
      <c r="R12" s="6">
        <f t="shared" si="4"/>
        <v>9193.6</v>
      </c>
      <c r="S12" s="6">
        <f t="shared" si="4"/>
        <v>0</v>
      </c>
      <c r="T12" s="6">
        <f t="shared" si="4"/>
        <v>9193.6</v>
      </c>
      <c r="U12" s="6">
        <f t="shared" ref="U12:V12" si="5">U13+U22</f>
        <v>0</v>
      </c>
      <c r="V12" s="6">
        <f t="shared" si="5"/>
        <v>9193.6</v>
      </c>
      <c r="W12" s="104"/>
    </row>
    <row r="13" spans="1:23" ht="31.5" hidden="1" outlineLevel="1" x14ac:dyDescent="0.2">
      <c r="A13" s="76" t="s">
        <v>497</v>
      </c>
      <c r="B13" s="76" t="s">
        <v>501</v>
      </c>
      <c r="C13" s="76"/>
      <c r="D13" s="76"/>
      <c r="E13" s="12" t="s">
        <v>502</v>
      </c>
      <c r="F13" s="6">
        <f t="shared" ref="F13:V13" si="6">F14</f>
        <v>8505.4</v>
      </c>
      <c r="G13" s="6">
        <f t="shared" si="6"/>
        <v>0</v>
      </c>
      <c r="H13" s="6">
        <f t="shared" si="6"/>
        <v>8505.4</v>
      </c>
      <c r="I13" s="6">
        <f t="shared" si="6"/>
        <v>0</v>
      </c>
      <c r="J13" s="6">
        <f t="shared" si="6"/>
        <v>0</v>
      </c>
      <c r="K13" s="6">
        <f t="shared" si="6"/>
        <v>0</v>
      </c>
      <c r="L13" s="6">
        <f t="shared" si="6"/>
        <v>8505.4</v>
      </c>
      <c r="M13" s="6">
        <f t="shared" si="6"/>
        <v>8825.2000000000007</v>
      </c>
      <c r="N13" s="6">
        <f t="shared" si="6"/>
        <v>0</v>
      </c>
      <c r="O13" s="6">
        <f t="shared" si="6"/>
        <v>8825.2000000000007</v>
      </c>
      <c r="P13" s="6">
        <f t="shared" si="6"/>
        <v>0</v>
      </c>
      <c r="Q13" s="6">
        <f t="shared" si="6"/>
        <v>8825.2000000000007</v>
      </c>
      <c r="R13" s="6">
        <f t="shared" si="6"/>
        <v>9157.6</v>
      </c>
      <c r="S13" s="6">
        <f t="shared" si="6"/>
        <v>0</v>
      </c>
      <c r="T13" s="6">
        <f t="shared" si="6"/>
        <v>9157.6</v>
      </c>
      <c r="U13" s="6">
        <f t="shared" si="6"/>
        <v>0</v>
      </c>
      <c r="V13" s="6">
        <f t="shared" si="6"/>
        <v>9157.6</v>
      </c>
      <c r="W13" s="104"/>
    </row>
    <row r="14" spans="1:23" ht="15.75" hidden="1" outlineLevel="2" x14ac:dyDescent="0.2">
      <c r="A14" s="76" t="s">
        <v>497</v>
      </c>
      <c r="B14" s="76" t="s">
        <v>501</v>
      </c>
      <c r="C14" s="76" t="s">
        <v>0</v>
      </c>
      <c r="D14" s="76"/>
      <c r="E14" s="12" t="s">
        <v>1</v>
      </c>
      <c r="F14" s="6">
        <f>F15+F17+F20</f>
        <v>8505.4</v>
      </c>
      <c r="G14" s="6">
        <f>G15+G17+G20</f>
        <v>0</v>
      </c>
      <c r="H14" s="6">
        <f>H15+H17+H20</f>
        <v>8505.4</v>
      </c>
      <c r="I14" s="6">
        <f>I15+I17+I20</f>
        <v>0</v>
      </c>
      <c r="J14" s="6">
        <f>J15+J17+J20</f>
        <v>0</v>
      </c>
      <c r="K14" s="6">
        <f t="shared" ref="K14:L14" si="7">K15+K17+K20</f>
        <v>0</v>
      </c>
      <c r="L14" s="6">
        <f t="shared" si="7"/>
        <v>8505.4</v>
      </c>
      <c r="M14" s="6">
        <f t="shared" ref="M14:T14" si="8">M15+M17+M20</f>
        <v>8825.2000000000007</v>
      </c>
      <c r="N14" s="6">
        <f t="shared" si="8"/>
        <v>0</v>
      </c>
      <c r="O14" s="6">
        <f t="shared" si="8"/>
        <v>8825.2000000000007</v>
      </c>
      <c r="P14" s="6">
        <f t="shared" si="8"/>
        <v>0</v>
      </c>
      <c r="Q14" s="6">
        <f t="shared" si="8"/>
        <v>8825.2000000000007</v>
      </c>
      <c r="R14" s="6">
        <f t="shared" si="8"/>
        <v>9157.6</v>
      </c>
      <c r="S14" s="6">
        <f t="shared" si="8"/>
        <v>0</v>
      </c>
      <c r="T14" s="6">
        <f t="shared" si="8"/>
        <v>9157.6</v>
      </c>
      <c r="U14" s="6">
        <f t="shared" ref="U14:V14" si="9">U15+U17+U20</f>
        <v>0</v>
      </c>
      <c r="V14" s="6">
        <f t="shared" si="9"/>
        <v>9157.6</v>
      </c>
      <c r="W14" s="104"/>
    </row>
    <row r="15" spans="1:23" ht="15.75" hidden="1" outlineLevel="3" x14ac:dyDescent="0.2">
      <c r="A15" s="76" t="s">
        <v>497</v>
      </c>
      <c r="B15" s="76" t="s">
        <v>501</v>
      </c>
      <c r="C15" s="76" t="s">
        <v>2</v>
      </c>
      <c r="D15" s="76"/>
      <c r="E15" s="12" t="s">
        <v>3</v>
      </c>
      <c r="F15" s="6">
        <f t="shared" ref="F15:V15" si="10">F16</f>
        <v>2229.4</v>
      </c>
      <c r="G15" s="6">
        <f t="shared" si="10"/>
        <v>0</v>
      </c>
      <c r="H15" s="6">
        <f t="shared" si="10"/>
        <v>2229.4</v>
      </c>
      <c r="I15" s="6">
        <f t="shared" si="10"/>
        <v>0</v>
      </c>
      <c r="J15" s="6">
        <f t="shared" si="10"/>
        <v>0</v>
      </c>
      <c r="K15" s="6">
        <f t="shared" si="10"/>
        <v>0</v>
      </c>
      <c r="L15" s="6">
        <f t="shared" si="10"/>
        <v>2229.4</v>
      </c>
      <c r="M15" s="6">
        <f t="shared" si="10"/>
        <v>2318.6</v>
      </c>
      <c r="N15" s="6">
        <f t="shared" si="10"/>
        <v>0</v>
      </c>
      <c r="O15" s="6">
        <f t="shared" si="10"/>
        <v>2318.6</v>
      </c>
      <c r="P15" s="6">
        <f t="shared" si="10"/>
        <v>0</v>
      </c>
      <c r="Q15" s="6">
        <f t="shared" si="10"/>
        <v>2318.6</v>
      </c>
      <c r="R15" s="6">
        <f t="shared" si="10"/>
        <v>2411.3000000000002</v>
      </c>
      <c r="S15" s="6">
        <f t="shared" si="10"/>
        <v>0</v>
      </c>
      <c r="T15" s="6">
        <f t="shared" si="10"/>
        <v>2411.3000000000002</v>
      </c>
      <c r="U15" s="6">
        <f t="shared" si="10"/>
        <v>0</v>
      </c>
      <c r="V15" s="6">
        <f t="shared" si="10"/>
        <v>2411.3000000000002</v>
      </c>
      <c r="W15" s="104"/>
    </row>
    <row r="16" spans="1:23" ht="47.25" hidden="1" outlineLevel="7" x14ac:dyDescent="0.2">
      <c r="A16" s="77" t="s">
        <v>497</v>
      </c>
      <c r="B16" s="77" t="s">
        <v>501</v>
      </c>
      <c r="C16" s="77" t="s">
        <v>2</v>
      </c>
      <c r="D16" s="77" t="s">
        <v>4</v>
      </c>
      <c r="E16" s="13" t="s">
        <v>5</v>
      </c>
      <c r="F16" s="7">
        <v>2229.4</v>
      </c>
      <c r="G16" s="7"/>
      <c r="H16" s="7">
        <f>SUM(F16:G16)</f>
        <v>2229.4</v>
      </c>
      <c r="I16" s="7"/>
      <c r="J16" s="7"/>
      <c r="K16" s="7"/>
      <c r="L16" s="7">
        <f>SUM(H16:K16)</f>
        <v>2229.4</v>
      </c>
      <c r="M16" s="7">
        <v>2318.6</v>
      </c>
      <c r="N16" s="7"/>
      <c r="O16" s="7">
        <f>SUM(M16:N16)</f>
        <v>2318.6</v>
      </c>
      <c r="P16" s="7"/>
      <c r="Q16" s="7">
        <f>SUM(O16:P16)</f>
        <v>2318.6</v>
      </c>
      <c r="R16" s="7">
        <v>2411.3000000000002</v>
      </c>
      <c r="S16" s="7"/>
      <c r="T16" s="7">
        <f>SUM(R16:S16)</f>
        <v>2411.3000000000002</v>
      </c>
      <c r="U16" s="7"/>
      <c r="V16" s="7">
        <f>SUM(T16:U16)</f>
        <v>2411.3000000000002</v>
      </c>
      <c r="W16" s="104"/>
    </row>
    <row r="17" spans="1:23" ht="15.75" hidden="1" outlineLevel="3" x14ac:dyDescent="0.2">
      <c r="A17" s="76" t="s">
        <v>497</v>
      </c>
      <c r="B17" s="76" t="s">
        <v>501</v>
      </c>
      <c r="C17" s="76" t="s">
        <v>6</v>
      </c>
      <c r="D17" s="76"/>
      <c r="E17" s="12" t="s">
        <v>41</v>
      </c>
      <c r="F17" s="6">
        <f>F18+F19</f>
        <v>6261</v>
      </c>
      <c r="G17" s="6">
        <f>G18+G19</f>
        <v>0</v>
      </c>
      <c r="H17" s="6">
        <f>H18+H19</f>
        <v>6261</v>
      </c>
      <c r="I17" s="6">
        <f>I18+I19</f>
        <v>0</v>
      </c>
      <c r="J17" s="6">
        <f>J18+J19</f>
        <v>0</v>
      </c>
      <c r="K17" s="6">
        <f t="shared" ref="K17:L17" si="11">K18+K19</f>
        <v>0</v>
      </c>
      <c r="L17" s="6">
        <f t="shared" si="11"/>
        <v>6261</v>
      </c>
      <c r="M17" s="6">
        <f t="shared" ref="M17:T17" si="12">M18+M19</f>
        <v>6491.6</v>
      </c>
      <c r="N17" s="6">
        <f t="shared" si="12"/>
        <v>0</v>
      </c>
      <c r="O17" s="6">
        <f t="shared" si="12"/>
        <v>6491.6</v>
      </c>
      <c r="P17" s="6">
        <f t="shared" si="12"/>
        <v>0</v>
      </c>
      <c r="Q17" s="6">
        <f t="shared" si="12"/>
        <v>6491.6</v>
      </c>
      <c r="R17" s="6">
        <f t="shared" si="12"/>
        <v>6731.3</v>
      </c>
      <c r="S17" s="6">
        <f t="shared" si="12"/>
        <v>0</v>
      </c>
      <c r="T17" s="6">
        <f t="shared" si="12"/>
        <v>6731.3</v>
      </c>
      <c r="U17" s="6">
        <f t="shared" ref="U17:V17" si="13">U18+U19</f>
        <v>0</v>
      </c>
      <c r="V17" s="6">
        <f t="shared" si="13"/>
        <v>6731.3</v>
      </c>
      <c r="W17" s="104"/>
    </row>
    <row r="18" spans="1:23" ht="47.25" hidden="1" outlineLevel="7" x14ac:dyDescent="0.2">
      <c r="A18" s="77" t="s">
        <v>497</v>
      </c>
      <c r="B18" s="77" t="s">
        <v>501</v>
      </c>
      <c r="C18" s="77" t="s">
        <v>6</v>
      </c>
      <c r="D18" s="77" t="s">
        <v>4</v>
      </c>
      <c r="E18" s="13" t="s">
        <v>5</v>
      </c>
      <c r="F18" s="7">
        <v>5763.5</v>
      </c>
      <c r="G18" s="7"/>
      <c r="H18" s="7">
        <f>SUM(F18:G18)</f>
        <v>5763.5</v>
      </c>
      <c r="I18" s="7"/>
      <c r="J18" s="7"/>
      <c r="K18" s="7"/>
      <c r="L18" s="7">
        <f>SUM(H18:K18)</f>
        <v>5763.5</v>
      </c>
      <c r="M18" s="7">
        <v>5994.1</v>
      </c>
      <c r="N18" s="7"/>
      <c r="O18" s="7">
        <f t="shared" ref="O18:O19" si="14">SUM(M18:N18)</f>
        <v>5994.1</v>
      </c>
      <c r="P18" s="7"/>
      <c r="Q18" s="7">
        <f t="shared" ref="Q18:Q19" si="15">SUM(O18:P18)</f>
        <v>5994.1</v>
      </c>
      <c r="R18" s="7">
        <v>6233.8</v>
      </c>
      <c r="S18" s="7"/>
      <c r="T18" s="7">
        <f t="shared" ref="T18:T19" si="16">SUM(R18:S18)</f>
        <v>6233.8</v>
      </c>
      <c r="U18" s="7"/>
      <c r="V18" s="7">
        <f t="shared" ref="V18:V19" si="17">SUM(T18:U18)</f>
        <v>6233.8</v>
      </c>
      <c r="W18" s="104"/>
    </row>
    <row r="19" spans="1:23" ht="15.75" hidden="1" outlineLevel="7" x14ac:dyDescent="0.2">
      <c r="A19" s="77" t="s">
        <v>497</v>
      </c>
      <c r="B19" s="77" t="s">
        <v>501</v>
      </c>
      <c r="C19" s="77" t="s">
        <v>6</v>
      </c>
      <c r="D19" s="77" t="s">
        <v>7</v>
      </c>
      <c r="E19" s="13" t="s">
        <v>8</v>
      </c>
      <c r="F19" s="7">
        <v>497.5</v>
      </c>
      <c r="G19" s="7"/>
      <c r="H19" s="7">
        <f>SUM(F19:G19)</f>
        <v>497.5</v>
      </c>
      <c r="I19" s="7"/>
      <c r="J19" s="7"/>
      <c r="K19" s="7"/>
      <c r="L19" s="7">
        <f>SUM(H19:K19)</f>
        <v>497.5</v>
      </c>
      <c r="M19" s="7">
        <v>497.5</v>
      </c>
      <c r="N19" s="7"/>
      <c r="O19" s="7">
        <f t="shared" si="14"/>
        <v>497.5</v>
      </c>
      <c r="P19" s="7"/>
      <c r="Q19" s="7">
        <f t="shared" si="15"/>
        <v>497.5</v>
      </c>
      <c r="R19" s="7">
        <v>497.5</v>
      </c>
      <c r="S19" s="7"/>
      <c r="T19" s="7">
        <f t="shared" si="16"/>
        <v>497.5</v>
      </c>
      <c r="U19" s="7"/>
      <c r="V19" s="7">
        <f t="shared" si="17"/>
        <v>497.5</v>
      </c>
      <c r="W19" s="104"/>
    </row>
    <row r="20" spans="1:23" ht="15.75" hidden="1" outlineLevel="3" x14ac:dyDescent="0.2">
      <c r="A20" s="76" t="s">
        <v>497</v>
      </c>
      <c r="B20" s="76" t="s">
        <v>501</v>
      </c>
      <c r="C20" s="76" t="s">
        <v>9</v>
      </c>
      <c r="D20" s="76"/>
      <c r="E20" s="12" t="s">
        <v>10</v>
      </c>
      <c r="F20" s="6">
        <f t="shared" ref="F20:V20" si="18">F21</f>
        <v>15</v>
      </c>
      <c r="G20" s="6">
        <f t="shared" si="18"/>
        <v>0</v>
      </c>
      <c r="H20" s="6">
        <f t="shared" si="18"/>
        <v>15</v>
      </c>
      <c r="I20" s="6">
        <f t="shared" si="18"/>
        <v>0</v>
      </c>
      <c r="J20" s="6">
        <f t="shared" si="18"/>
        <v>0</v>
      </c>
      <c r="K20" s="6">
        <f t="shared" si="18"/>
        <v>0</v>
      </c>
      <c r="L20" s="6">
        <f t="shared" si="18"/>
        <v>15</v>
      </c>
      <c r="M20" s="6">
        <f t="shared" si="18"/>
        <v>15</v>
      </c>
      <c r="N20" s="6">
        <f t="shared" si="18"/>
        <v>0</v>
      </c>
      <c r="O20" s="6">
        <f t="shared" si="18"/>
        <v>15</v>
      </c>
      <c r="P20" s="6">
        <f t="shared" si="18"/>
        <v>0</v>
      </c>
      <c r="Q20" s="6">
        <f t="shared" si="18"/>
        <v>15</v>
      </c>
      <c r="R20" s="6">
        <f t="shared" si="18"/>
        <v>15</v>
      </c>
      <c r="S20" s="6">
        <f t="shared" si="18"/>
        <v>0</v>
      </c>
      <c r="T20" s="6">
        <f t="shared" si="18"/>
        <v>15</v>
      </c>
      <c r="U20" s="6">
        <f t="shared" si="18"/>
        <v>0</v>
      </c>
      <c r="V20" s="6">
        <f t="shared" si="18"/>
        <v>15</v>
      </c>
      <c r="W20" s="104"/>
    </row>
    <row r="21" spans="1:23" ht="15.75" hidden="1" outlineLevel="7" x14ac:dyDescent="0.2">
      <c r="A21" s="77" t="s">
        <v>497</v>
      </c>
      <c r="B21" s="77" t="s">
        <v>501</v>
      </c>
      <c r="C21" s="77" t="s">
        <v>9</v>
      </c>
      <c r="D21" s="77" t="s">
        <v>7</v>
      </c>
      <c r="E21" s="13" t="s">
        <v>8</v>
      </c>
      <c r="F21" s="7">
        <v>15</v>
      </c>
      <c r="G21" s="7"/>
      <c r="H21" s="7">
        <f>SUM(F21:G21)</f>
        <v>15</v>
      </c>
      <c r="I21" s="7"/>
      <c r="J21" s="7"/>
      <c r="K21" s="7"/>
      <c r="L21" s="7">
        <f>SUM(H21:K21)</f>
        <v>15</v>
      </c>
      <c r="M21" s="7">
        <v>15</v>
      </c>
      <c r="N21" s="7"/>
      <c r="O21" s="7">
        <f>SUM(M21:N21)</f>
        <v>15</v>
      </c>
      <c r="P21" s="7"/>
      <c r="Q21" s="7">
        <f>SUM(O21:P21)</f>
        <v>15</v>
      </c>
      <c r="R21" s="7">
        <v>15</v>
      </c>
      <c r="S21" s="7"/>
      <c r="T21" s="7">
        <f>SUM(R21:S21)</f>
        <v>15</v>
      </c>
      <c r="U21" s="7"/>
      <c r="V21" s="7">
        <f>SUM(T21:U21)</f>
        <v>15</v>
      </c>
      <c r="W21" s="104"/>
    </row>
    <row r="22" spans="1:23" ht="15.75" hidden="1" outlineLevel="1" x14ac:dyDescent="0.2">
      <c r="A22" s="76" t="s">
        <v>497</v>
      </c>
      <c r="B22" s="76" t="s">
        <v>503</v>
      </c>
      <c r="C22" s="76"/>
      <c r="D22" s="76"/>
      <c r="E22" s="12" t="s">
        <v>504</v>
      </c>
      <c r="F22" s="6">
        <f t="shared" ref="F22:L24" si="19">F23</f>
        <v>36</v>
      </c>
      <c r="G22" s="6">
        <f t="shared" si="19"/>
        <v>0</v>
      </c>
      <c r="H22" s="6">
        <f t="shared" si="19"/>
        <v>36</v>
      </c>
      <c r="I22" s="6">
        <f t="shared" si="19"/>
        <v>0</v>
      </c>
      <c r="J22" s="6">
        <f t="shared" si="19"/>
        <v>0</v>
      </c>
      <c r="K22" s="6">
        <f t="shared" si="19"/>
        <v>0</v>
      </c>
      <c r="L22" s="6">
        <f t="shared" si="19"/>
        <v>36</v>
      </c>
      <c r="M22" s="6">
        <f t="shared" ref="M22:M24" si="20">M23</f>
        <v>36</v>
      </c>
      <c r="N22" s="6">
        <f t="shared" ref="N22:Q24" si="21">N23</f>
        <v>0</v>
      </c>
      <c r="O22" s="6">
        <f t="shared" si="21"/>
        <v>36</v>
      </c>
      <c r="P22" s="6">
        <f t="shared" si="21"/>
        <v>0</v>
      </c>
      <c r="Q22" s="6">
        <f t="shared" si="21"/>
        <v>36</v>
      </c>
      <c r="R22" s="6">
        <f t="shared" ref="R22:R24" si="22">R23</f>
        <v>36</v>
      </c>
      <c r="S22" s="6">
        <f t="shared" ref="S22:V24" si="23">S23</f>
        <v>0</v>
      </c>
      <c r="T22" s="6">
        <f t="shared" si="23"/>
        <v>36</v>
      </c>
      <c r="U22" s="6">
        <f t="shared" si="23"/>
        <v>0</v>
      </c>
      <c r="V22" s="6">
        <f t="shared" si="23"/>
        <v>36</v>
      </c>
      <c r="W22" s="104"/>
    </row>
    <row r="23" spans="1:23" ht="31.5" hidden="1" outlineLevel="2" x14ac:dyDescent="0.2">
      <c r="A23" s="76" t="s">
        <v>497</v>
      </c>
      <c r="B23" s="76" t="s">
        <v>503</v>
      </c>
      <c r="C23" s="76" t="s">
        <v>11</v>
      </c>
      <c r="D23" s="76"/>
      <c r="E23" s="12" t="s">
        <v>12</v>
      </c>
      <c r="F23" s="6">
        <f t="shared" si="19"/>
        <v>36</v>
      </c>
      <c r="G23" s="6">
        <f t="shared" si="19"/>
        <v>0</v>
      </c>
      <c r="H23" s="6">
        <f t="shared" si="19"/>
        <v>36</v>
      </c>
      <c r="I23" s="6">
        <f t="shared" si="19"/>
        <v>0</v>
      </c>
      <c r="J23" s="6">
        <f t="shared" si="19"/>
        <v>0</v>
      </c>
      <c r="K23" s="6">
        <f t="shared" si="19"/>
        <v>0</v>
      </c>
      <c r="L23" s="6">
        <f t="shared" si="19"/>
        <v>36</v>
      </c>
      <c r="M23" s="6">
        <f t="shared" si="20"/>
        <v>36</v>
      </c>
      <c r="N23" s="6">
        <f t="shared" si="21"/>
        <v>0</v>
      </c>
      <c r="O23" s="6">
        <f t="shared" si="21"/>
        <v>36</v>
      </c>
      <c r="P23" s="6">
        <f t="shared" si="21"/>
        <v>0</v>
      </c>
      <c r="Q23" s="6">
        <f t="shared" si="21"/>
        <v>36</v>
      </c>
      <c r="R23" s="6">
        <f t="shared" si="22"/>
        <v>36</v>
      </c>
      <c r="S23" s="6">
        <f t="shared" si="23"/>
        <v>0</v>
      </c>
      <c r="T23" s="6">
        <f t="shared" si="23"/>
        <v>36</v>
      </c>
      <c r="U23" s="6">
        <f t="shared" si="23"/>
        <v>0</v>
      </c>
      <c r="V23" s="6">
        <f t="shared" si="23"/>
        <v>36</v>
      </c>
      <c r="W23" s="104"/>
    </row>
    <row r="24" spans="1:23" ht="31.5" hidden="1" outlineLevel="3" x14ac:dyDescent="0.2">
      <c r="A24" s="76" t="s">
        <v>497</v>
      </c>
      <c r="B24" s="76" t="s">
        <v>503</v>
      </c>
      <c r="C24" s="76" t="s">
        <v>13</v>
      </c>
      <c r="D24" s="76"/>
      <c r="E24" s="12" t="s">
        <v>14</v>
      </c>
      <c r="F24" s="6">
        <f t="shared" si="19"/>
        <v>36</v>
      </c>
      <c r="G24" s="6">
        <f t="shared" si="19"/>
        <v>0</v>
      </c>
      <c r="H24" s="6">
        <f t="shared" si="19"/>
        <v>36</v>
      </c>
      <c r="I24" s="6">
        <f t="shared" si="19"/>
        <v>0</v>
      </c>
      <c r="J24" s="6">
        <f t="shared" si="19"/>
        <v>0</v>
      </c>
      <c r="K24" s="6">
        <f t="shared" si="19"/>
        <v>0</v>
      </c>
      <c r="L24" s="6">
        <f t="shared" si="19"/>
        <v>36</v>
      </c>
      <c r="M24" s="6">
        <f t="shared" si="20"/>
        <v>36</v>
      </c>
      <c r="N24" s="6">
        <f t="shared" si="21"/>
        <v>0</v>
      </c>
      <c r="O24" s="6">
        <f t="shared" si="21"/>
        <v>36</v>
      </c>
      <c r="P24" s="6">
        <f t="shared" si="21"/>
        <v>0</v>
      </c>
      <c r="Q24" s="6">
        <f t="shared" si="21"/>
        <v>36</v>
      </c>
      <c r="R24" s="6">
        <f t="shared" si="22"/>
        <v>36</v>
      </c>
      <c r="S24" s="6">
        <f t="shared" si="23"/>
        <v>0</v>
      </c>
      <c r="T24" s="6">
        <f t="shared" si="23"/>
        <v>36</v>
      </c>
      <c r="U24" s="6">
        <f t="shared" si="23"/>
        <v>0</v>
      </c>
      <c r="V24" s="6">
        <f t="shared" si="23"/>
        <v>36</v>
      </c>
      <c r="W24" s="104"/>
    </row>
    <row r="25" spans="1:23" ht="15.75" hidden="1" outlineLevel="7" x14ac:dyDescent="0.2">
      <c r="A25" s="77" t="s">
        <v>497</v>
      </c>
      <c r="B25" s="77" t="s">
        <v>503</v>
      </c>
      <c r="C25" s="77" t="s">
        <v>13</v>
      </c>
      <c r="D25" s="77" t="s">
        <v>7</v>
      </c>
      <c r="E25" s="13" t="s">
        <v>8</v>
      </c>
      <c r="F25" s="7">
        <v>36</v>
      </c>
      <c r="G25" s="7"/>
      <c r="H25" s="7">
        <f>SUM(F25:G25)</f>
        <v>36</v>
      </c>
      <c r="I25" s="7"/>
      <c r="J25" s="7"/>
      <c r="K25" s="7"/>
      <c r="L25" s="7">
        <f>SUM(H25:K25)</f>
        <v>36</v>
      </c>
      <c r="M25" s="7">
        <v>36</v>
      </c>
      <c r="N25" s="7"/>
      <c r="O25" s="7">
        <f>SUM(M25:N25)</f>
        <v>36</v>
      </c>
      <c r="P25" s="7"/>
      <c r="Q25" s="7">
        <f>SUM(O25:P25)</f>
        <v>36</v>
      </c>
      <c r="R25" s="7">
        <v>36</v>
      </c>
      <c r="S25" s="7"/>
      <c r="T25" s="7">
        <f>SUM(R25:S25)</f>
        <v>36</v>
      </c>
      <c r="U25" s="7"/>
      <c r="V25" s="7">
        <f>SUM(T25:U25)</f>
        <v>36</v>
      </c>
      <c r="W25" s="104"/>
    </row>
    <row r="26" spans="1:23" ht="15.75" hidden="1" outlineLevel="7" x14ac:dyDescent="0.2">
      <c r="A26" s="76" t="s">
        <v>497</v>
      </c>
      <c r="B26" s="76" t="s">
        <v>505</v>
      </c>
      <c r="C26" s="77"/>
      <c r="D26" s="77"/>
      <c r="E26" s="91" t="s">
        <v>506</v>
      </c>
      <c r="F26" s="6">
        <f t="shared" ref="F26:L29" si="24">F27</f>
        <v>65</v>
      </c>
      <c r="G26" s="6">
        <f t="shared" si="24"/>
        <v>0</v>
      </c>
      <c r="H26" s="6">
        <f t="shared" si="24"/>
        <v>65</v>
      </c>
      <c r="I26" s="6">
        <f t="shared" si="24"/>
        <v>0</v>
      </c>
      <c r="J26" s="6">
        <f t="shared" si="24"/>
        <v>0</v>
      </c>
      <c r="K26" s="6">
        <f t="shared" si="24"/>
        <v>0</v>
      </c>
      <c r="L26" s="6">
        <f t="shared" si="24"/>
        <v>65</v>
      </c>
      <c r="M26" s="6">
        <f t="shared" ref="M26:M29" si="25">M27</f>
        <v>65</v>
      </c>
      <c r="N26" s="6">
        <f t="shared" ref="N26:Q29" si="26">N27</f>
        <v>0</v>
      </c>
      <c r="O26" s="6">
        <f t="shared" si="26"/>
        <v>65</v>
      </c>
      <c r="P26" s="6">
        <f t="shared" si="26"/>
        <v>0</v>
      </c>
      <c r="Q26" s="6">
        <f t="shared" si="26"/>
        <v>65</v>
      </c>
      <c r="R26" s="6">
        <f t="shared" ref="R26:R29" si="27">R27</f>
        <v>65</v>
      </c>
      <c r="S26" s="6">
        <f t="shared" ref="S26:V29" si="28">S27</f>
        <v>0</v>
      </c>
      <c r="T26" s="6">
        <f t="shared" si="28"/>
        <v>65</v>
      </c>
      <c r="U26" s="6">
        <f t="shared" si="28"/>
        <v>0</v>
      </c>
      <c r="V26" s="6">
        <f t="shared" si="28"/>
        <v>65</v>
      </c>
      <c r="W26" s="104"/>
    </row>
    <row r="27" spans="1:23" ht="15.75" hidden="1" outlineLevel="1" x14ac:dyDescent="0.2">
      <c r="A27" s="76" t="s">
        <v>497</v>
      </c>
      <c r="B27" s="76" t="s">
        <v>507</v>
      </c>
      <c r="C27" s="76"/>
      <c r="D27" s="76"/>
      <c r="E27" s="12" t="s">
        <v>508</v>
      </c>
      <c r="F27" s="6">
        <f t="shared" si="24"/>
        <v>65</v>
      </c>
      <c r="G27" s="6">
        <f t="shared" si="24"/>
        <v>0</v>
      </c>
      <c r="H27" s="6">
        <f t="shared" si="24"/>
        <v>65</v>
      </c>
      <c r="I27" s="6">
        <f t="shared" si="24"/>
        <v>0</v>
      </c>
      <c r="J27" s="6">
        <f t="shared" si="24"/>
        <v>0</v>
      </c>
      <c r="K27" s="6">
        <f t="shared" si="24"/>
        <v>0</v>
      </c>
      <c r="L27" s="6">
        <f t="shared" si="24"/>
        <v>65</v>
      </c>
      <c r="M27" s="6">
        <f t="shared" si="25"/>
        <v>65</v>
      </c>
      <c r="N27" s="6">
        <f t="shared" si="26"/>
        <v>0</v>
      </c>
      <c r="O27" s="6">
        <f t="shared" si="26"/>
        <v>65</v>
      </c>
      <c r="P27" s="6">
        <f t="shared" si="26"/>
        <v>0</v>
      </c>
      <c r="Q27" s="6">
        <f t="shared" si="26"/>
        <v>65</v>
      </c>
      <c r="R27" s="6">
        <f t="shared" si="27"/>
        <v>65</v>
      </c>
      <c r="S27" s="6">
        <f t="shared" si="28"/>
        <v>0</v>
      </c>
      <c r="T27" s="6">
        <f t="shared" si="28"/>
        <v>65</v>
      </c>
      <c r="U27" s="6">
        <f t="shared" si="28"/>
        <v>0</v>
      </c>
      <c r="V27" s="6">
        <f t="shared" si="28"/>
        <v>65</v>
      </c>
      <c r="W27" s="104"/>
    </row>
    <row r="28" spans="1:23" ht="15.75" hidden="1" outlineLevel="2" x14ac:dyDescent="0.2">
      <c r="A28" s="76" t="s">
        <v>497</v>
      </c>
      <c r="B28" s="76" t="s">
        <v>507</v>
      </c>
      <c r="C28" s="76" t="s">
        <v>0</v>
      </c>
      <c r="D28" s="76"/>
      <c r="E28" s="12" t="s">
        <v>1</v>
      </c>
      <c r="F28" s="6">
        <f t="shared" si="24"/>
        <v>65</v>
      </c>
      <c r="G28" s="6">
        <f t="shared" si="24"/>
        <v>0</v>
      </c>
      <c r="H28" s="6">
        <f t="shared" si="24"/>
        <v>65</v>
      </c>
      <c r="I28" s="6">
        <f t="shared" si="24"/>
        <v>0</v>
      </c>
      <c r="J28" s="6">
        <f t="shared" si="24"/>
        <v>0</v>
      </c>
      <c r="K28" s="6">
        <f t="shared" si="24"/>
        <v>0</v>
      </c>
      <c r="L28" s="6">
        <f t="shared" si="24"/>
        <v>65</v>
      </c>
      <c r="M28" s="6">
        <f t="shared" si="25"/>
        <v>65</v>
      </c>
      <c r="N28" s="6">
        <f t="shared" si="26"/>
        <v>0</v>
      </c>
      <c r="O28" s="6">
        <f t="shared" si="26"/>
        <v>65</v>
      </c>
      <c r="P28" s="6">
        <f t="shared" si="26"/>
        <v>0</v>
      </c>
      <c r="Q28" s="6">
        <f t="shared" si="26"/>
        <v>65</v>
      </c>
      <c r="R28" s="6">
        <f t="shared" si="27"/>
        <v>65</v>
      </c>
      <c r="S28" s="6">
        <f t="shared" si="28"/>
        <v>0</v>
      </c>
      <c r="T28" s="6">
        <f t="shared" si="28"/>
        <v>65</v>
      </c>
      <c r="U28" s="6">
        <f t="shared" si="28"/>
        <v>0</v>
      </c>
      <c r="V28" s="6">
        <f t="shared" si="28"/>
        <v>65</v>
      </c>
      <c r="W28" s="104"/>
    </row>
    <row r="29" spans="1:23" ht="15.75" hidden="1" outlineLevel="3" x14ac:dyDescent="0.2">
      <c r="A29" s="76" t="s">
        <v>497</v>
      </c>
      <c r="B29" s="76" t="s">
        <v>507</v>
      </c>
      <c r="C29" s="76" t="s">
        <v>6</v>
      </c>
      <c r="D29" s="76"/>
      <c r="E29" s="12" t="s">
        <v>41</v>
      </c>
      <c r="F29" s="6">
        <f t="shared" si="24"/>
        <v>65</v>
      </c>
      <c r="G29" s="6">
        <f t="shared" si="24"/>
        <v>0</v>
      </c>
      <c r="H29" s="6">
        <f t="shared" si="24"/>
        <v>65</v>
      </c>
      <c r="I29" s="6">
        <f t="shared" si="24"/>
        <v>0</v>
      </c>
      <c r="J29" s="6">
        <f t="shared" si="24"/>
        <v>0</v>
      </c>
      <c r="K29" s="6">
        <f t="shared" si="24"/>
        <v>0</v>
      </c>
      <c r="L29" s="6">
        <f t="shared" si="24"/>
        <v>65</v>
      </c>
      <c r="M29" s="6">
        <f t="shared" si="25"/>
        <v>65</v>
      </c>
      <c r="N29" s="6">
        <f t="shared" si="26"/>
        <v>0</v>
      </c>
      <c r="O29" s="6">
        <f t="shared" si="26"/>
        <v>65</v>
      </c>
      <c r="P29" s="6">
        <f t="shared" si="26"/>
        <v>0</v>
      </c>
      <c r="Q29" s="6">
        <f t="shared" si="26"/>
        <v>65</v>
      </c>
      <c r="R29" s="6">
        <f t="shared" si="27"/>
        <v>65</v>
      </c>
      <c r="S29" s="6">
        <f t="shared" si="28"/>
        <v>0</v>
      </c>
      <c r="T29" s="6">
        <f t="shared" si="28"/>
        <v>65</v>
      </c>
      <c r="U29" s="6">
        <f t="shared" si="28"/>
        <v>0</v>
      </c>
      <c r="V29" s="6">
        <f t="shared" si="28"/>
        <v>65</v>
      </c>
      <c r="W29" s="104"/>
    </row>
    <row r="30" spans="1:23" ht="15.75" hidden="1" outlineLevel="7" x14ac:dyDescent="0.2">
      <c r="A30" s="77" t="s">
        <v>497</v>
      </c>
      <c r="B30" s="77" t="s">
        <v>507</v>
      </c>
      <c r="C30" s="77" t="s">
        <v>6</v>
      </c>
      <c r="D30" s="77" t="s">
        <v>7</v>
      </c>
      <c r="E30" s="13" t="s">
        <v>8</v>
      </c>
      <c r="F30" s="7">
        <v>65</v>
      </c>
      <c r="G30" s="7"/>
      <c r="H30" s="7">
        <f>SUM(F30:G30)</f>
        <v>65</v>
      </c>
      <c r="I30" s="7"/>
      <c r="J30" s="7"/>
      <c r="K30" s="7"/>
      <c r="L30" s="7">
        <f>SUM(H30:K30)</f>
        <v>65</v>
      </c>
      <c r="M30" s="7">
        <v>65</v>
      </c>
      <c r="N30" s="7"/>
      <c r="O30" s="7">
        <f>SUM(M30:N30)</f>
        <v>65</v>
      </c>
      <c r="P30" s="7"/>
      <c r="Q30" s="7">
        <f>SUM(O30:P30)</f>
        <v>65</v>
      </c>
      <c r="R30" s="7">
        <v>65</v>
      </c>
      <c r="S30" s="7"/>
      <c r="T30" s="7">
        <f>SUM(R30:S30)</f>
        <v>65</v>
      </c>
      <c r="U30" s="7"/>
      <c r="V30" s="7">
        <f>SUM(T30:U30)</f>
        <v>65</v>
      </c>
      <c r="W30" s="104"/>
    </row>
    <row r="31" spans="1:23" ht="15.75" hidden="1" outlineLevel="7" x14ac:dyDescent="0.2">
      <c r="A31" s="77"/>
      <c r="B31" s="77"/>
      <c r="C31" s="77"/>
      <c r="D31" s="77"/>
      <c r="E31" s="13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104"/>
    </row>
    <row r="32" spans="1:23" ht="15.75" hidden="1" x14ac:dyDescent="0.2">
      <c r="A32" s="76" t="s">
        <v>509</v>
      </c>
      <c r="B32" s="76"/>
      <c r="C32" s="76"/>
      <c r="D32" s="76"/>
      <c r="E32" s="12" t="s">
        <v>510</v>
      </c>
      <c r="F32" s="6">
        <f>F33+F50</f>
        <v>11401.1</v>
      </c>
      <c r="G32" s="6">
        <f>G33+G50</f>
        <v>-130.30000000000018</v>
      </c>
      <c r="H32" s="6">
        <f>H33+H50</f>
        <v>11270.8</v>
      </c>
      <c r="I32" s="6">
        <f>I33+I50</f>
        <v>0</v>
      </c>
      <c r="J32" s="6">
        <f>J33+J50</f>
        <v>0</v>
      </c>
      <c r="K32" s="6">
        <f t="shared" ref="K32:L32" si="29">K33+K50</f>
        <v>0</v>
      </c>
      <c r="L32" s="6">
        <f t="shared" si="29"/>
        <v>11270.8</v>
      </c>
      <c r="M32" s="6">
        <f t="shared" ref="M32:T32" si="30">M33+M50</f>
        <v>11647</v>
      </c>
      <c r="N32" s="6">
        <f t="shared" si="30"/>
        <v>-213.5</v>
      </c>
      <c r="O32" s="6">
        <f t="shared" si="30"/>
        <v>11433.5</v>
      </c>
      <c r="P32" s="6">
        <f t="shared" si="30"/>
        <v>0</v>
      </c>
      <c r="Q32" s="6">
        <f t="shared" si="30"/>
        <v>11433.5</v>
      </c>
      <c r="R32" s="6">
        <f t="shared" si="30"/>
        <v>11902.9</v>
      </c>
      <c r="S32" s="6">
        <f t="shared" si="30"/>
        <v>-300.09999999999991</v>
      </c>
      <c r="T32" s="6">
        <f t="shared" si="30"/>
        <v>11602.8</v>
      </c>
      <c r="U32" s="6">
        <f t="shared" ref="U32:V32" si="31">U33+U50</f>
        <v>0</v>
      </c>
      <c r="V32" s="6">
        <f t="shared" si="31"/>
        <v>11602.8</v>
      </c>
      <c r="W32" s="104"/>
    </row>
    <row r="33" spans="1:23" ht="15.75" hidden="1" x14ac:dyDescent="0.2">
      <c r="A33" s="76" t="s">
        <v>509</v>
      </c>
      <c r="B33" s="76" t="s">
        <v>499</v>
      </c>
      <c r="C33" s="76"/>
      <c r="D33" s="76"/>
      <c r="E33" s="91" t="s">
        <v>500</v>
      </c>
      <c r="F33" s="6">
        <f>F34+F46</f>
        <v>11001.7</v>
      </c>
      <c r="G33" s="6">
        <f>G34+G46</f>
        <v>-130.30000000000018</v>
      </c>
      <c r="H33" s="6">
        <f>H34+H46</f>
        <v>10871.4</v>
      </c>
      <c r="I33" s="6">
        <f>I34+I46</f>
        <v>0</v>
      </c>
      <c r="J33" s="6">
        <f>J34+J46</f>
        <v>0</v>
      </c>
      <c r="K33" s="6">
        <f t="shared" ref="K33:L33" si="32">K34+K46</f>
        <v>0</v>
      </c>
      <c r="L33" s="6">
        <f t="shared" si="32"/>
        <v>10871.4</v>
      </c>
      <c r="M33" s="6">
        <f t="shared" ref="M33:T33" si="33">M34+M46</f>
        <v>11247.6</v>
      </c>
      <c r="N33" s="6">
        <f t="shared" si="33"/>
        <v>-213.5</v>
      </c>
      <c r="O33" s="6">
        <f t="shared" si="33"/>
        <v>11034.1</v>
      </c>
      <c r="P33" s="6">
        <f t="shared" si="33"/>
        <v>0</v>
      </c>
      <c r="Q33" s="6">
        <f t="shared" si="33"/>
        <v>11034.1</v>
      </c>
      <c r="R33" s="6">
        <f t="shared" si="33"/>
        <v>11503.5</v>
      </c>
      <c r="S33" s="6">
        <f t="shared" si="33"/>
        <v>-300.09999999999991</v>
      </c>
      <c r="T33" s="6">
        <f t="shared" si="33"/>
        <v>11203.4</v>
      </c>
      <c r="U33" s="6">
        <f t="shared" ref="U33:V33" si="34">U34+U46</f>
        <v>0</v>
      </c>
      <c r="V33" s="6">
        <f t="shared" si="34"/>
        <v>11203.4</v>
      </c>
      <c r="W33" s="104"/>
    </row>
    <row r="34" spans="1:23" ht="31.5" hidden="1" outlineLevel="1" x14ac:dyDescent="0.2">
      <c r="A34" s="76" t="s">
        <v>509</v>
      </c>
      <c r="B34" s="76" t="s">
        <v>511</v>
      </c>
      <c r="C34" s="76"/>
      <c r="D34" s="76"/>
      <c r="E34" s="12" t="s">
        <v>512</v>
      </c>
      <c r="F34" s="6">
        <f t="shared" ref="F34:V34" si="35">F35</f>
        <v>9948.7000000000007</v>
      </c>
      <c r="G34" s="6">
        <f t="shared" si="35"/>
        <v>-130.30000000000018</v>
      </c>
      <c r="H34" s="6">
        <f t="shared" si="35"/>
        <v>9818.4</v>
      </c>
      <c r="I34" s="6">
        <f t="shared" si="35"/>
        <v>0</v>
      </c>
      <c r="J34" s="6">
        <f t="shared" si="35"/>
        <v>0</v>
      </c>
      <c r="K34" s="6">
        <f t="shared" si="35"/>
        <v>0</v>
      </c>
      <c r="L34" s="6">
        <f t="shared" si="35"/>
        <v>9818.4</v>
      </c>
      <c r="M34" s="6">
        <f t="shared" si="35"/>
        <v>10194.6</v>
      </c>
      <c r="N34" s="6">
        <f t="shared" si="35"/>
        <v>-213.5</v>
      </c>
      <c r="O34" s="6">
        <f t="shared" si="35"/>
        <v>9981.1</v>
      </c>
      <c r="P34" s="6">
        <f t="shared" si="35"/>
        <v>0</v>
      </c>
      <c r="Q34" s="6">
        <f t="shared" si="35"/>
        <v>9981.1</v>
      </c>
      <c r="R34" s="6">
        <f t="shared" si="35"/>
        <v>10450.5</v>
      </c>
      <c r="S34" s="6">
        <f t="shared" si="35"/>
        <v>-300.09999999999991</v>
      </c>
      <c r="T34" s="6">
        <f t="shared" si="35"/>
        <v>10150.4</v>
      </c>
      <c r="U34" s="6">
        <f t="shared" si="35"/>
        <v>0</v>
      </c>
      <c r="V34" s="6">
        <f t="shared" si="35"/>
        <v>10150.4</v>
      </c>
      <c r="W34" s="104"/>
    </row>
    <row r="35" spans="1:23" ht="15.75" hidden="1" outlineLevel="2" x14ac:dyDescent="0.2">
      <c r="A35" s="76" t="s">
        <v>509</v>
      </c>
      <c r="B35" s="76" t="s">
        <v>511</v>
      </c>
      <c r="C35" s="76" t="s">
        <v>0</v>
      </c>
      <c r="D35" s="76"/>
      <c r="E35" s="12" t="s">
        <v>1</v>
      </c>
      <c r="F35" s="6">
        <f>F36+F40+F42+F44</f>
        <v>9948.7000000000007</v>
      </c>
      <c r="G35" s="6">
        <f>G36+G40+G42+G44</f>
        <v>-130.30000000000018</v>
      </c>
      <c r="H35" s="6">
        <f>H36+H40+H42+H44</f>
        <v>9818.4</v>
      </c>
      <c r="I35" s="6">
        <f>I36+I40+I42+I44</f>
        <v>0</v>
      </c>
      <c r="J35" s="6">
        <f>J36+J40+J42+J44</f>
        <v>0</v>
      </c>
      <c r="K35" s="6">
        <f t="shared" ref="K35:L35" si="36">K36+K40+K42+K44</f>
        <v>0</v>
      </c>
      <c r="L35" s="6">
        <f t="shared" si="36"/>
        <v>9818.4</v>
      </c>
      <c r="M35" s="6">
        <f t="shared" ref="M35:T35" si="37">M36+M40+M42+M44</f>
        <v>10194.6</v>
      </c>
      <c r="N35" s="6">
        <f t="shared" si="37"/>
        <v>-213.5</v>
      </c>
      <c r="O35" s="6">
        <f t="shared" si="37"/>
        <v>9981.1</v>
      </c>
      <c r="P35" s="6">
        <f t="shared" si="37"/>
        <v>0</v>
      </c>
      <c r="Q35" s="6">
        <f t="shared" si="37"/>
        <v>9981.1</v>
      </c>
      <c r="R35" s="6">
        <f t="shared" si="37"/>
        <v>10450.5</v>
      </c>
      <c r="S35" s="6">
        <f t="shared" si="37"/>
        <v>-300.09999999999991</v>
      </c>
      <c r="T35" s="6">
        <f t="shared" si="37"/>
        <v>10150.4</v>
      </c>
      <c r="U35" s="6">
        <f t="shared" ref="U35:V35" si="38">U36+U40+U42+U44</f>
        <v>0</v>
      </c>
      <c r="V35" s="6">
        <f t="shared" si="38"/>
        <v>10150.4</v>
      </c>
      <c r="W35" s="104"/>
    </row>
    <row r="36" spans="1:23" ht="15.75" hidden="1" outlineLevel="3" x14ac:dyDescent="0.2">
      <c r="A36" s="76" t="s">
        <v>509</v>
      </c>
      <c r="B36" s="76" t="s">
        <v>511</v>
      </c>
      <c r="C36" s="76" t="s">
        <v>6</v>
      </c>
      <c r="D36" s="76"/>
      <c r="E36" s="12" t="s">
        <v>41</v>
      </c>
      <c r="F36" s="6">
        <f>F37+F38+F39</f>
        <v>5071</v>
      </c>
      <c r="G36" s="6">
        <f>G37+G38+G39</f>
        <v>0</v>
      </c>
      <c r="H36" s="6">
        <f>H37+H38+H39</f>
        <v>5071</v>
      </c>
      <c r="I36" s="6">
        <f>I37+I38+I39</f>
        <v>0</v>
      </c>
      <c r="J36" s="6">
        <f>J37+J38+J39</f>
        <v>0</v>
      </c>
      <c r="K36" s="6">
        <f t="shared" ref="K36:L36" si="39">K37+K38+K39</f>
        <v>0</v>
      </c>
      <c r="L36" s="6">
        <f t="shared" si="39"/>
        <v>5071</v>
      </c>
      <c r="M36" s="6">
        <f t="shared" ref="M36:T36" si="40">M37+M38+M39</f>
        <v>5233.7000000000007</v>
      </c>
      <c r="N36" s="6">
        <f t="shared" si="40"/>
        <v>0</v>
      </c>
      <c r="O36" s="6">
        <f t="shared" si="40"/>
        <v>5233.7000000000007</v>
      </c>
      <c r="P36" s="6">
        <f t="shared" si="40"/>
        <v>0</v>
      </c>
      <c r="Q36" s="6">
        <f t="shared" si="40"/>
        <v>5233.7000000000007</v>
      </c>
      <c r="R36" s="6">
        <f t="shared" si="40"/>
        <v>5403</v>
      </c>
      <c r="S36" s="6">
        <f t="shared" si="40"/>
        <v>0</v>
      </c>
      <c r="T36" s="6">
        <f t="shared" si="40"/>
        <v>5403</v>
      </c>
      <c r="U36" s="6">
        <f t="shared" ref="U36:V36" si="41">U37+U38+U39</f>
        <v>0</v>
      </c>
      <c r="V36" s="6">
        <f t="shared" si="41"/>
        <v>5403</v>
      </c>
      <c r="W36" s="104"/>
    </row>
    <row r="37" spans="1:23" ht="47.25" hidden="1" outlineLevel="7" x14ac:dyDescent="0.2">
      <c r="A37" s="77" t="s">
        <v>509</v>
      </c>
      <c r="B37" s="77" t="s">
        <v>511</v>
      </c>
      <c r="C37" s="77" t="s">
        <v>6</v>
      </c>
      <c r="D37" s="77" t="s">
        <v>4</v>
      </c>
      <c r="E37" s="13" t="s">
        <v>5</v>
      </c>
      <c r="F37" s="7">
        <v>4069.9</v>
      </c>
      <c r="G37" s="7"/>
      <c r="H37" s="7">
        <f>SUM(F37:G37)</f>
        <v>4069.9</v>
      </c>
      <c r="I37" s="7"/>
      <c r="J37" s="7"/>
      <c r="K37" s="7"/>
      <c r="L37" s="7">
        <f>SUM(H37:K37)</f>
        <v>4069.9</v>
      </c>
      <c r="M37" s="7">
        <v>4232.6000000000004</v>
      </c>
      <c r="N37" s="7"/>
      <c r="O37" s="7">
        <f t="shared" ref="O37:O39" si="42">SUM(M37:N37)</f>
        <v>4232.6000000000004</v>
      </c>
      <c r="P37" s="7"/>
      <c r="Q37" s="7">
        <f t="shared" ref="Q37:Q39" si="43">SUM(O37:P37)</f>
        <v>4232.6000000000004</v>
      </c>
      <c r="R37" s="7">
        <v>4401.8999999999996</v>
      </c>
      <c r="S37" s="7"/>
      <c r="T37" s="7">
        <f t="shared" ref="T37:T39" si="44">SUM(R37:S37)</f>
        <v>4401.8999999999996</v>
      </c>
      <c r="U37" s="7"/>
      <c r="V37" s="7">
        <f t="shared" ref="V37:V39" si="45">SUM(T37:U37)</f>
        <v>4401.8999999999996</v>
      </c>
      <c r="W37" s="104"/>
    </row>
    <row r="38" spans="1:23" ht="15.75" hidden="1" outlineLevel="7" x14ac:dyDescent="0.2">
      <c r="A38" s="77" t="s">
        <v>509</v>
      </c>
      <c r="B38" s="77" t="s">
        <v>511</v>
      </c>
      <c r="C38" s="77" t="s">
        <v>6</v>
      </c>
      <c r="D38" s="77" t="s">
        <v>7</v>
      </c>
      <c r="E38" s="13" t="s">
        <v>8</v>
      </c>
      <c r="F38" s="7">
        <v>998.3</v>
      </c>
      <c r="G38" s="7"/>
      <c r="H38" s="7">
        <f>SUM(F38:G38)</f>
        <v>998.3</v>
      </c>
      <c r="I38" s="7"/>
      <c r="J38" s="7"/>
      <c r="K38" s="7"/>
      <c r="L38" s="7">
        <f>SUM(H38:K38)</f>
        <v>998.3</v>
      </c>
      <c r="M38" s="7">
        <v>998.3</v>
      </c>
      <c r="N38" s="7"/>
      <c r="O38" s="7">
        <f t="shared" si="42"/>
        <v>998.3</v>
      </c>
      <c r="P38" s="7"/>
      <c r="Q38" s="7">
        <f t="shared" si="43"/>
        <v>998.3</v>
      </c>
      <c r="R38" s="7">
        <v>998.3</v>
      </c>
      <c r="S38" s="7"/>
      <c r="T38" s="7">
        <f t="shared" si="44"/>
        <v>998.3</v>
      </c>
      <c r="U38" s="7"/>
      <c r="V38" s="7">
        <f t="shared" si="45"/>
        <v>998.3</v>
      </c>
      <c r="W38" s="104"/>
    </row>
    <row r="39" spans="1:23" ht="15.75" hidden="1" outlineLevel="7" x14ac:dyDescent="0.2">
      <c r="A39" s="77" t="s">
        <v>509</v>
      </c>
      <c r="B39" s="77" t="s">
        <v>511</v>
      </c>
      <c r="C39" s="77" t="s">
        <v>6</v>
      </c>
      <c r="D39" s="77" t="s">
        <v>15</v>
      </c>
      <c r="E39" s="13" t="s">
        <v>16</v>
      </c>
      <c r="F39" s="7">
        <v>2.8</v>
      </c>
      <c r="G39" s="7"/>
      <c r="H39" s="7">
        <f>SUM(F39:G39)</f>
        <v>2.8</v>
      </c>
      <c r="I39" s="7"/>
      <c r="J39" s="7"/>
      <c r="K39" s="7"/>
      <c r="L39" s="7">
        <f>SUM(H39:K39)</f>
        <v>2.8</v>
      </c>
      <c r="M39" s="7">
        <v>2.8</v>
      </c>
      <c r="N39" s="7"/>
      <c r="O39" s="7">
        <f t="shared" si="42"/>
        <v>2.8</v>
      </c>
      <c r="P39" s="7"/>
      <c r="Q39" s="7">
        <f t="shared" si="43"/>
        <v>2.8</v>
      </c>
      <c r="R39" s="7">
        <v>2.8</v>
      </c>
      <c r="S39" s="7"/>
      <c r="T39" s="7">
        <f t="shared" si="44"/>
        <v>2.8</v>
      </c>
      <c r="U39" s="7"/>
      <c r="V39" s="7">
        <f t="shared" si="45"/>
        <v>2.8</v>
      </c>
      <c r="W39" s="104"/>
    </row>
    <row r="40" spans="1:23" ht="15.75" hidden="1" outlineLevel="3" x14ac:dyDescent="0.2">
      <c r="A40" s="76" t="s">
        <v>509</v>
      </c>
      <c r="B40" s="76" t="s">
        <v>511</v>
      </c>
      <c r="C40" s="76" t="s">
        <v>17</v>
      </c>
      <c r="D40" s="76"/>
      <c r="E40" s="12" t="s">
        <v>18</v>
      </c>
      <c r="F40" s="6">
        <f t="shared" ref="F40:V40" si="46">F41</f>
        <v>2080.3000000000002</v>
      </c>
      <c r="G40" s="6">
        <f t="shared" si="46"/>
        <v>2548.1</v>
      </c>
      <c r="H40" s="6">
        <f t="shared" si="46"/>
        <v>4628.3999999999996</v>
      </c>
      <c r="I40" s="6">
        <f t="shared" si="46"/>
        <v>0</v>
      </c>
      <c r="J40" s="6">
        <f t="shared" si="46"/>
        <v>0</v>
      </c>
      <c r="K40" s="6">
        <f t="shared" si="46"/>
        <v>0</v>
      </c>
      <c r="L40" s="6">
        <f t="shared" si="46"/>
        <v>4628.3999999999996</v>
      </c>
      <c r="M40" s="6">
        <f t="shared" si="46"/>
        <v>2163.5</v>
      </c>
      <c r="N40" s="6">
        <f t="shared" si="46"/>
        <v>2464.9</v>
      </c>
      <c r="O40" s="6">
        <f t="shared" si="46"/>
        <v>4628.3999999999996</v>
      </c>
      <c r="P40" s="6">
        <f t="shared" si="46"/>
        <v>0</v>
      </c>
      <c r="Q40" s="6">
        <f t="shared" si="46"/>
        <v>4628.3999999999996</v>
      </c>
      <c r="R40" s="6">
        <f t="shared" si="46"/>
        <v>2250.1</v>
      </c>
      <c r="S40" s="6">
        <f t="shared" si="46"/>
        <v>2378.3000000000002</v>
      </c>
      <c r="T40" s="6">
        <f t="shared" si="46"/>
        <v>4628.3999999999996</v>
      </c>
      <c r="U40" s="6">
        <f t="shared" si="46"/>
        <v>0</v>
      </c>
      <c r="V40" s="6">
        <f t="shared" si="46"/>
        <v>4628.3999999999996</v>
      </c>
      <c r="W40" s="104"/>
    </row>
    <row r="41" spans="1:23" ht="47.25" hidden="1" outlineLevel="7" x14ac:dyDescent="0.2">
      <c r="A41" s="77" t="s">
        <v>509</v>
      </c>
      <c r="B41" s="77" t="s">
        <v>511</v>
      </c>
      <c r="C41" s="77" t="s">
        <v>17</v>
      </c>
      <c r="D41" s="77" t="s">
        <v>4</v>
      </c>
      <c r="E41" s="13" t="s">
        <v>5</v>
      </c>
      <c r="F41" s="7">
        <v>2080.3000000000002</v>
      </c>
      <c r="G41" s="7">
        <v>2548.1</v>
      </c>
      <c r="H41" s="7">
        <f>SUM(F41:G41)</f>
        <v>4628.3999999999996</v>
      </c>
      <c r="I41" s="7"/>
      <c r="J41" s="7"/>
      <c r="K41" s="7"/>
      <c r="L41" s="7">
        <f>SUM(H41:K41)</f>
        <v>4628.3999999999996</v>
      </c>
      <c r="M41" s="7">
        <v>2163.5</v>
      </c>
      <c r="N41" s="7">
        <v>2464.9</v>
      </c>
      <c r="O41" s="7">
        <f>SUM(M41:N41)</f>
        <v>4628.3999999999996</v>
      </c>
      <c r="P41" s="7"/>
      <c r="Q41" s="7">
        <f>SUM(O41:P41)</f>
        <v>4628.3999999999996</v>
      </c>
      <c r="R41" s="7">
        <v>2250.1</v>
      </c>
      <c r="S41" s="7">
        <v>2378.3000000000002</v>
      </c>
      <c r="T41" s="7">
        <f>SUM(R41:S41)</f>
        <v>4628.3999999999996</v>
      </c>
      <c r="U41" s="7"/>
      <c r="V41" s="7">
        <f>SUM(T41:U41)</f>
        <v>4628.3999999999996</v>
      </c>
      <c r="W41" s="104"/>
    </row>
    <row r="42" spans="1:23" ht="15.75" hidden="1" outlineLevel="3" x14ac:dyDescent="0.2">
      <c r="A42" s="76" t="s">
        <v>509</v>
      </c>
      <c r="B42" s="76" t="s">
        <v>511</v>
      </c>
      <c r="C42" s="76" t="s">
        <v>9</v>
      </c>
      <c r="D42" s="76"/>
      <c r="E42" s="12" t="s">
        <v>10</v>
      </c>
      <c r="F42" s="6">
        <f t="shared" ref="F42:V42" si="47">F43</f>
        <v>119</v>
      </c>
      <c r="G42" s="6">
        <f t="shared" si="47"/>
        <v>0</v>
      </c>
      <c r="H42" s="6">
        <f t="shared" si="47"/>
        <v>119</v>
      </c>
      <c r="I42" s="6">
        <f t="shared" si="47"/>
        <v>0</v>
      </c>
      <c r="J42" s="6">
        <f t="shared" si="47"/>
        <v>0</v>
      </c>
      <c r="K42" s="6">
        <f t="shared" si="47"/>
        <v>0</v>
      </c>
      <c r="L42" s="6">
        <f t="shared" si="47"/>
        <v>119</v>
      </c>
      <c r="M42" s="6">
        <f t="shared" si="47"/>
        <v>119</v>
      </c>
      <c r="N42" s="6">
        <f t="shared" si="47"/>
        <v>0</v>
      </c>
      <c r="O42" s="6">
        <f t="shared" si="47"/>
        <v>119</v>
      </c>
      <c r="P42" s="6">
        <f t="shared" si="47"/>
        <v>0</v>
      </c>
      <c r="Q42" s="6">
        <f t="shared" si="47"/>
        <v>119</v>
      </c>
      <c r="R42" s="6">
        <f t="shared" si="47"/>
        <v>119</v>
      </c>
      <c r="S42" s="6">
        <f t="shared" si="47"/>
        <v>0</v>
      </c>
      <c r="T42" s="6">
        <f t="shared" si="47"/>
        <v>119</v>
      </c>
      <c r="U42" s="6">
        <f t="shared" si="47"/>
        <v>0</v>
      </c>
      <c r="V42" s="6">
        <f t="shared" si="47"/>
        <v>119</v>
      </c>
      <c r="W42" s="104"/>
    </row>
    <row r="43" spans="1:23" ht="15.75" hidden="1" outlineLevel="7" x14ac:dyDescent="0.2">
      <c r="A43" s="77" t="s">
        <v>509</v>
      </c>
      <c r="B43" s="77" t="s">
        <v>511</v>
      </c>
      <c r="C43" s="77" t="s">
        <v>9</v>
      </c>
      <c r="D43" s="77" t="s">
        <v>7</v>
      </c>
      <c r="E43" s="13" t="s">
        <v>8</v>
      </c>
      <c r="F43" s="7">
        <v>119</v>
      </c>
      <c r="G43" s="7"/>
      <c r="H43" s="7">
        <f>SUM(F43:G43)</f>
        <v>119</v>
      </c>
      <c r="I43" s="7"/>
      <c r="J43" s="7"/>
      <c r="K43" s="7"/>
      <c r="L43" s="7">
        <f>SUM(H43:K43)</f>
        <v>119</v>
      </c>
      <c r="M43" s="7">
        <v>119</v>
      </c>
      <c r="N43" s="7"/>
      <c r="O43" s="7">
        <f>SUM(M43:N43)</f>
        <v>119</v>
      </c>
      <c r="P43" s="7"/>
      <c r="Q43" s="7">
        <f>SUM(O43:P43)</f>
        <v>119</v>
      </c>
      <c r="R43" s="7">
        <v>119</v>
      </c>
      <c r="S43" s="7"/>
      <c r="T43" s="7">
        <f>SUM(R43:S43)</f>
        <v>119</v>
      </c>
      <c r="U43" s="7"/>
      <c r="V43" s="7">
        <f>SUM(T43:U43)</f>
        <v>119</v>
      </c>
      <c r="W43" s="104"/>
    </row>
    <row r="44" spans="1:23" ht="15.75" hidden="1" outlineLevel="3" x14ac:dyDescent="0.2">
      <c r="A44" s="76" t="s">
        <v>509</v>
      </c>
      <c r="B44" s="76" t="s">
        <v>511</v>
      </c>
      <c r="C44" s="76" t="s">
        <v>19</v>
      </c>
      <c r="D44" s="76"/>
      <c r="E44" s="12" t="s">
        <v>20</v>
      </c>
      <c r="F44" s="6">
        <f t="shared" ref="F44:V44" si="48">F45</f>
        <v>2678.4</v>
      </c>
      <c r="G44" s="6">
        <f t="shared" si="48"/>
        <v>-2678.4</v>
      </c>
      <c r="H44" s="6">
        <f t="shared" si="48"/>
        <v>0</v>
      </c>
      <c r="I44" s="6">
        <f t="shared" si="48"/>
        <v>0</v>
      </c>
      <c r="J44" s="6">
        <f t="shared" si="48"/>
        <v>0</v>
      </c>
      <c r="K44" s="6">
        <f t="shared" si="48"/>
        <v>0</v>
      </c>
      <c r="L44" s="6">
        <f t="shared" si="48"/>
        <v>0</v>
      </c>
      <c r="M44" s="6">
        <f t="shared" si="48"/>
        <v>2678.4</v>
      </c>
      <c r="N44" s="6">
        <f t="shared" si="48"/>
        <v>-2678.4</v>
      </c>
      <c r="O44" s="6">
        <f t="shared" si="48"/>
        <v>0</v>
      </c>
      <c r="P44" s="6">
        <f t="shared" si="48"/>
        <v>0</v>
      </c>
      <c r="Q44" s="6">
        <f t="shared" si="48"/>
        <v>0</v>
      </c>
      <c r="R44" s="6">
        <f t="shared" si="48"/>
        <v>2678.4</v>
      </c>
      <c r="S44" s="6">
        <f t="shared" si="48"/>
        <v>-2678.4</v>
      </c>
      <c r="T44" s="6">
        <f t="shared" si="48"/>
        <v>0</v>
      </c>
      <c r="U44" s="6">
        <f t="shared" si="48"/>
        <v>0</v>
      </c>
      <c r="V44" s="6">
        <f t="shared" si="48"/>
        <v>0</v>
      </c>
      <c r="W44" s="104"/>
    </row>
    <row r="45" spans="1:23" ht="15.75" hidden="1" outlineLevel="7" x14ac:dyDescent="0.2">
      <c r="A45" s="77" t="s">
        <v>509</v>
      </c>
      <c r="B45" s="77" t="s">
        <v>511</v>
      </c>
      <c r="C45" s="77" t="s">
        <v>19</v>
      </c>
      <c r="D45" s="77" t="s">
        <v>21</v>
      </c>
      <c r="E45" s="13" t="s">
        <v>22</v>
      </c>
      <c r="F45" s="7">
        <v>2678.4</v>
      </c>
      <c r="G45" s="7">
        <v>-2678.4</v>
      </c>
      <c r="H45" s="7">
        <f>SUM(F45:G45)</f>
        <v>0</v>
      </c>
      <c r="I45" s="7"/>
      <c r="J45" s="7"/>
      <c r="K45" s="7"/>
      <c r="L45" s="7">
        <f>SUM(H45:K45)</f>
        <v>0</v>
      </c>
      <c r="M45" s="7">
        <v>2678.4</v>
      </c>
      <c r="N45" s="7">
        <v>-2678.4</v>
      </c>
      <c r="O45" s="7">
        <f>SUM(M45:N45)</f>
        <v>0</v>
      </c>
      <c r="P45" s="7"/>
      <c r="Q45" s="7">
        <f>SUM(O45:P45)</f>
        <v>0</v>
      </c>
      <c r="R45" s="7">
        <v>2678.4</v>
      </c>
      <c r="S45" s="7">
        <v>-2678.4</v>
      </c>
      <c r="T45" s="7">
        <f>SUM(R45:S45)</f>
        <v>0</v>
      </c>
      <c r="U45" s="7"/>
      <c r="V45" s="7">
        <f>SUM(T45:U45)</f>
        <v>0</v>
      </c>
      <c r="W45" s="104"/>
    </row>
    <row r="46" spans="1:23" ht="15.75" hidden="1" outlineLevel="1" x14ac:dyDescent="0.2">
      <c r="A46" s="76" t="s">
        <v>509</v>
      </c>
      <c r="B46" s="76" t="s">
        <v>503</v>
      </c>
      <c r="C46" s="76"/>
      <c r="D46" s="76"/>
      <c r="E46" s="12" t="s">
        <v>504</v>
      </c>
      <c r="F46" s="6">
        <f t="shared" ref="F46:L48" si="49">F47</f>
        <v>1053</v>
      </c>
      <c r="G46" s="6">
        <f t="shared" si="49"/>
        <v>0</v>
      </c>
      <c r="H46" s="6">
        <f t="shared" si="49"/>
        <v>1053</v>
      </c>
      <c r="I46" s="6">
        <f t="shared" si="49"/>
        <v>0</v>
      </c>
      <c r="J46" s="6">
        <f t="shared" si="49"/>
        <v>0</v>
      </c>
      <c r="K46" s="6">
        <f t="shared" si="49"/>
        <v>0</v>
      </c>
      <c r="L46" s="6">
        <f t="shared" si="49"/>
        <v>1053</v>
      </c>
      <c r="M46" s="6">
        <f t="shared" ref="M46:M48" si="50">M47</f>
        <v>1053</v>
      </c>
      <c r="N46" s="6">
        <f t="shared" ref="N46:Q48" si="51">N47</f>
        <v>0</v>
      </c>
      <c r="O46" s="6">
        <f t="shared" si="51"/>
        <v>1053</v>
      </c>
      <c r="P46" s="6">
        <f t="shared" si="51"/>
        <v>0</v>
      </c>
      <c r="Q46" s="6">
        <f t="shared" si="51"/>
        <v>1053</v>
      </c>
      <c r="R46" s="6">
        <f t="shared" ref="R46:R48" si="52">R47</f>
        <v>1053</v>
      </c>
      <c r="S46" s="6">
        <f t="shared" ref="S46:V48" si="53">S47</f>
        <v>0</v>
      </c>
      <c r="T46" s="6">
        <f t="shared" si="53"/>
        <v>1053</v>
      </c>
      <c r="U46" s="6">
        <f t="shared" si="53"/>
        <v>0</v>
      </c>
      <c r="V46" s="6">
        <f t="shared" si="53"/>
        <v>1053</v>
      </c>
      <c r="W46" s="104"/>
    </row>
    <row r="47" spans="1:23" ht="31.5" hidden="1" outlineLevel="2" x14ac:dyDescent="0.2">
      <c r="A47" s="76" t="s">
        <v>509</v>
      </c>
      <c r="B47" s="76" t="s">
        <v>503</v>
      </c>
      <c r="C47" s="76" t="s">
        <v>11</v>
      </c>
      <c r="D47" s="76"/>
      <c r="E47" s="12" t="s">
        <v>12</v>
      </c>
      <c r="F47" s="6">
        <f t="shared" si="49"/>
        <v>1053</v>
      </c>
      <c r="G47" s="6">
        <f t="shared" si="49"/>
        <v>0</v>
      </c>
      <c r="H47" s="6">
        <f t="shared" si="49"/>
        <v>1053</v>
      </c>
      <c r="I47" s="6">
        <f t="shared" si="49"/>
        <v>0</v>
      </c>
      <c r="J47" s="6">
        <f t="shared" si="49"/>
        <v>0</v>
      </c>
      <c r="K47" s="6">
        <f t="shared" si="49"/>
        <v>0</v>
      </c>
      <c r="L47" s="6">
        <f t="shared" si="49"/>
        <v>1053</v>
      </c>
      <c r="M47" s="6">
        <f t="shared" si="50"/>
        <v>1053</v>
      </c>
      <c r="N47" s="6">
        <f t="shared" si="51"/>
        <v>0</v>
      </c>
      <c r="O47" s="6">
        <f t="shared" si="51"/>
        <v>1053</v>
      </c>
      <c r="P47" s="6">
        <f t="shared" si="51"/>
        <v>0</v>
      </c>
      <c r="Q47" s="6">
        <f t="shared" si="51"/>
        <v>1053</v>
      </c>
      <c r="R47" s="6">
        <f t="shared" si="52"/>
        <v>1053</v>
      </c>
      <c r="S47" s="6">
        <f t="shared" si="53"/>
        <v>0</v>
      </c>
      <c r="T47" s="6">
        <f t="shared" si="53"/>
        <v>1053</v>
      </c>
      <c r="U47" s="6">
        <f t="shared" si="53"/>
        <v>0</v>
      </c>
      <c r="V47" s="6">
        <f t="shared" si="53"/>
        <v>1053</v>
      </c>
      <c r="W47" s="104"/>
    </row>
    <row r="48" spans="1:23" ht="31.5" hidden="1" outlineLevel="3" x14ac:dyDescent="0.2">
      <c r="A48" s="76" t="s">
        <v>509</v>
      </c>
      <c r="B48" s="76" t="s">
        <v>503</v>
      </c>
      <c r="C48" s="76" t="s">
        <v>13</v>
      </c>
      <c r="D48" s="76"/>
      <c r="E48" s="12" t="s">
        <v>14</v>
      </c>
      <c r="F48" s="6">
        <f t="shared" si="49"/>
        <v>1053</v>
      </c>
      <c r="G48" s="6">
        <f t="shared" si="49"/>
        <v>0</v>
      </c>
      <c r="H48" s="6">
        <f t="shared" si="49"/>
        <v>1053</v>
      </c>
      <c r="I48" s="6">
        <f t="shared" si="49"/>
        <v>0</v>
      </c>
      <c r="J48" s="6">
        <f t="shared" si="49"/>
        <v>0</v>
      </c>
      <c r="K48" s="6">
        <f t="shared" si="49"/>
        <v>0</v>
      </c>
      <c r="L48" s="6">
        <f t="shared" si="49"/>
        <v>1053</v>
      </c>
      <c r="M48" s="6">
        <f t="shared" si="50"/>
        <v>1053</v>
      </c>
      <c r="N48" s="6">
        <f t="shared" si="51"/>
        <v>0</v>
      </c>
      <c r="O48" s="6">
        <f t="shared" si="51"/>
        <v>1053</v>
      </c>
      <c r="P48" s="6">
        <f t="shared" si="51"/>
        <v>0</v>
      </c>
      <c r="Q48" s="6">
        <f t="shared" si="51"/>
        <v>1053</v>
      </c>
      <c r="R48" s="6">
        <f t="shared" si="52"/>
        <v>1053</v>
      </c>
      <c r="S48" s="6">
        <f t="shared" si="53"/>
        <v>0</v>
      </c>
      <c r="T48" s="6">
        <f t="shared" si="53"/>
        <v>1053</v>
      </c>
      <c r="U48" s="6">
        <f t="shared" si="53"/>
        <v>0</v>
      </c>
      <c r="V48" s="6">
        <f t="shared" si="53"/>
        <v>1053</v>
      </c>
      <c r="W48" s="104"/>
    </row>
    <row r="49" spans="1:23" ht="15.75" hidden="1" outlineLevel="7" x14ac:dyDescent="0.2">
      <c r="A49" s="77" t="s">
        <v>509</v>
      </c>
      <c r="B49" s="77" t="s">
        <v>503</v>
      </c>
      <c r="C49" s="77" t="s">
        <v>13</v>
      </c>
      <c r="D49" s="77" t="s">
        <v>7</v>
      </c>
      <c r="E49" s="13" t="s">
        <v>8</v>
      </c>
      <c r="F49" s="7">
        <v>1053</v>
      </c>
      <c r="G49" s="7"/>
      <c r="H49" s="7">
        <f>SUM(F49:G49)</f>
        <v>1053</v>
      </c>
      <c r="I49" s="7"/>
      <c r="J49" s="7"/>
      <c r="K49" s="7"/>
      <c r="L49" s="7">
        <f>SUM(H49:K49)</f>
        <v>1053</v>
      </c>
      <c r="M49" s="7">
        <v>1053</v>
      </c>
      <c r="N49" s="7"/>
      <c r="O49" s="7">
        <f>SUM(M49:N49)</f>
        <v>1053</v>
      </c>
      <c r="P49" s="7"/>
      <c r="Q49" s="7">
        <f>SUM(O49:P49)</f>
        <v>1053</v>
      </c>
      <c r="R49" s="7">
        <v>1053</v>
      </c>
      <c r="S49" s="7"/>
      <c r="T49" s="7">
        <f>SUM(R49:S49)</f>
        <v>1053</v>
      </c>
      <c r="U49" s="7"/>
      <c r="V49" s="7">
        <f>SUM(T49:U49)</f>
        <v>1053</v>
      </c>
      <c r="W49" s="104"/>
    </row>
    <row r="50" spans="1:23" ht="15.75" hidden="1" outlineLevel="7" x14ac:dyDescent="0.2">
      <c r="A50" s="76" t="s">
        <v>509</v>
      </c>
      <c r="B50" s="76" t="s">
        <v>505</v>
      </c>
      <c r="C50" s="77"/>
      <c r="D50" s="77"/>
      <c r="E50" s="91" t="s">
        <v>506</v>
      </c>
      <c r="F50" s="6">
        <f t="shared" ref="F50:L51" si="54">F51</f>
        <v>399.4</v>
      </c>
      <c r="G50" s="6">
        <f t="shared" si="54"/>
        <v>0</v>
      </c>
      <c r="H50" s="6">
        <f t="shared" si="54"/>
        <v>399.4</v>
      </c>
      <c r="I50" s="6">
        <f t="shared" si="54"/>
        <v>0</v>
      </c>
      <c r="J50" s="6">
        <f t="shared" si="54"/>
        <v>0</v>
      </c>
      <c r="K50" s="6">
        <f t="shared" si="54"/>
        <v>0</v>
      </c>
      <c r="L50" s="6">
        <f t="shared" si="54"/>
        <v>399.4</v>
      </c>
      <c r="M50" s="6">
        <f t="shared" ref="M50:M55" si="55">M51</f>
        <v>399.4</v>
      </c>
      <c r="N50" s="6">
        <f t="shared" ref="N50:Q51" si="56">N51</f>
        <v>0</v>
      </c>
      <c r="O50" s="6">
        <f t="shared" si="56"/>
        <v>399.4</v>
      </c>
      <c r="P50" s="6">
        <f t="shared" si="56"/>
        <v>0</v>
      </c>
      <c r="Q50" s="6">
        <f t="shared" si="56"/>
        <v>399.4</v>
      </c>
      <c r="R50" s="6">
        <f t="shared" ref="R50:R55" si="57">R51</f>
        <v>399.4</v>
      </c>
      <c r="S50" s="6">
        <f t="shared" ref="S50:V51" si="58">S51</f>
        <v>0</v>
      </c>
      <c r="T50" s="6">
        <f t="shared" si="58"/>
        <v>399.4</v>
      </c>
      <c r="U50" s="6">
        <f t="shared" si="58"/>
        <v>0</v>
      </c>
      <c r="V50" s="6">
        <f t="shared" si="58"/>
        <v>399.4</v>
      </c>
      <c r="W50" s="104"/>
    </row>
    <row r="51" spans="1:23" ht="15.75" hidden="1" outlineLevel="1" x14ac:dyDescent="0.2">
      <c r="A51" s="76" t="s">
        <v>509</v>
      </c>
      <c r="B51" s="76" t="s">
        <v>507</v>
      </c>
      <c r="C51" s="76"/>
      <c r="D51" s="76"/>
      <c r="E51" s="12" t="s">
        <v>508</v>
      </c>
      <c r="F51" s="6">
        <f t="shared" si="54"/>
        <v>399.4</v>
      </c>
      <c r="G51" s="6">
        <f t="shared" si="54"/>
        <v>0</v>
      </c>
      <c r="H51" s="6">
        <f t="shared" si="54"/>
        <v>399.4</v>
      </c>
      <c r="I51" s="6">
        <f t="shared" si="54"/>
        <v>0</v>
      </c>
      <c r="J51" s="6">
        <f t="shared" si="54"/>
        <v>0</v>
      </c>
      <c r="K51" s="6">
        <f t="shared" si="54"/>
        <v>0</v>
      </c>
      <c r="L51" s="6">
        <f t="shared" si="54"/>
        <v>399.4</v>
      </c>
      <c r="M51" s="6">
        <f t="shared" si="55"/>
        <v>399.4</v>
      </c>
      <c r="N51" s="6">
        <f t="shared" si="56"/>
        <v>0</v>
      </c>
      <c r="O51" s="6">
        <f t="shared" si="56"/>
        <v>399.4</v>
      </c>
      <c r="P51" s="6">
        <f t="shared" si="56"/>
        <v>0</v>
      </c>
      <c r="Q51" s="6">
        <f t="shared" si="56"/>
        <v>399.4</v>
      </c>
      <c r="R51" s="6">
        <f t="shared" si="57"/>
        <v>399.4</v>
      </c>
      <c r="S51" s="6">
        <f t="shared" si="58"/>
        <v>0</v>
      </c>
      <c r="T51" s="6">
        <f t="shared" si="58"/>
        <v>399.4</v>
      </c>
      <c r="U51" s="6">
        <f t="shared" si="58"/>
        <v>0</v>
      </c>
      <c r="V51" s="6">
        <f t="shared" si="58"/>
        <v>399.4</v>
      </c>
      <c r="W51" s="104"/>
    </row>
    <row r="52" spans="1:23" ht="15.75" hidden="1" outlineLevel="2" x14ac:dyDescent="0.2">
      <c r="A52" s="76" t="s">
        <v>509</v>
      </c>
      <c r="B52" s="76" t="s">
        <v>507</v>
      </c>
      <c r="C52" s="76" t="s">
        <v>0</v>
      </c>
      <c r="D52" s="76"/>
      <c r="E52" s="12" t="s">
        <v>1</v>
      </c>
      <c r="F52" s="6">
        <f>F53+F55</f>
        <v>399.4</v>
      </c>
      <c r="G52" s="6">
        <f>G53+G55</f>
        <v>0</v>
      </c>
      <c r="H52" s="6">
        <f>H53+H55</f>
        <v>399.4</v>
      </c>
      <c r="I52" s="6">
        <f>I53+I55</f>
        <v>0</v>
      </c>
      <c r="J52" s="6">
        <f>J53+J55</f>
        <v>0</v>
      </c>
      <c r="K52" s="6">
        <f t="shared" ref="K52:L52" si="59">K53+K55</f>
        <v>0</v>
      </c>
      <c r="L52" s="6">
        <f t="shared" si="59"/>
        <v>399.4</v>
      </c>
      <c r="M52" s="6">
        <f t="shared" ref="M52:R52" si="60">M53+M55</f>
        <v>399.4</v>
      </c>
      <c r="N52" s="6">
        <f t="shared" ref="N52" si="61">N53+N55</f>
        <v>0</v>
      </c>
      <c r="O52" s="6">
        <f t="shared" ref="O52:Q52" si="62">O53+O55</f>
        <v>399.4</v>
      </c>
      <c r="P52" s="6">
        <f t="shared" si="62"/>
        <v>0</v>
      </c>
      <c r="Q52" s="6">
        <f t="shared" si="62"/>
        <v>399.4</v>
      </c>
      <c r="R52" s="6">
        <f t="shared" si="60"/>
        <v>399.4</v>
      </c>
      <c r="S52" s="6">
        <f t="shared" ref="S52" si="63">S53+S55</f>
        <v>0</v>
      </c>
      <c r="T52" s="6">
        <f t="shared" ref="T52:V52" si="64">T53+T55</f>
        <v>399.4</v>
      </c>
      <c r="U52" s="6">
        <f t="shared" si="64"/>
        <v>0</v>
      </c>
      <c r="V52" s="6">
        <f t="shared" si="64"/>
        <v>399.4</v>
      </c>
      <c r="W52" s="104"/>
    </row>
    <row r="53" spans="1:23" ht="15.75" hidden="1" outlineLevel="3" x14ac:dyDescent="0.2">
      <c r="A53" s="76" t="s">
        <v>509</v>
      </c>
      <c r="B53" s="76" t="s">
        <v>507</v>
      </c>
      <c r="C53" s="76" t="s">
        <v>6</v>
      </c>
      <c r="D53" s="76"/>
      <c r="E53" s="12" t="s">
        <v>41</v>
      </c>
      <c r="F53" s="6">
        <f t="shared" ref="F53:L53" si="65">F54</f>
        <v>57</v>
      </c>
      <c r="G53" s="6">
        <f t="shared" si="65"/>
        <v>0</v>
      </c>
      <c r="H53" s="6">
        <f t="shared" si="65"/>
        <v>57</v>
      </c>
      <c r="I53" s="6">
        <f t="shared" si="65"/>
        <v>0</v>
      </c>
      <c r="J53" s="6">
        <f t="shared" si="65"/>
        <v>0</v>
      </c>
      <c r="K53" s="6">
        <f t="shared" si="65"/>
        <v>0</v>
      </c>
      <c r="L53" s="6">
        <f t="shared" si="65"/>
        <v>57</v>
      </c>
      <c r="M53" s="6">
        <f t="shared" si="55"/>
        <v>57</v>
      </c>
      <c r="N53" s="6">
        <f>N54</f>
        <v>0</v>
      </c>
      <c r="O53" s="6">
        <f>O54</f>
        <v>57</v>
      </c>
      <c r="P53" s="6">
        <f>P54</f>
        <v>0</v>
      </c>
      <c r="Q53" s="6">
        <f>Q54</f>
        <v>57</v>
      </c>
      <c r="R53" s="6">
        <f t="shared" si="57"/>
        <v>57</v>
      </c>
      <c r="S53" s="6">
        <f>S54</f>
        <v>0</v>
      </c>
      <c r="T53" s="6">
        <f>T54</f>
        <v>57</v>
      </c>
      <c r="U53" s="6">
        <f>U54</f>
        <v>0</v>
      </c>
      <c r="V53" s="6">
        <f>V54</f>
        <v>57</v>
      </c>
      <c r="W53" s="104"/>
    </row>
    <row r="54" spans="1:23" ht="15.75" hidden="1" outlineLevel="7" x14ac:dyDescent="0.2">
      <c r="A54" s="77" t="s">
        <v>509</v>
      </c>
      <c r="B54" s="77" t="s">
        <v>507</v>
      </c>
      <c r="C54" s="77" t="s">
        <v>6</v>
      </c>
      <c r="D54" s="77" t="s">
        <v>7</v>
      </c>
      <c r="E54" s="13" t="s">
        <v>8</v>
      </c>
      <c r="F54" s="7">
        <v>57</v>
      </c>
      <c r="G54" s="7"/>
      <c r="H54" s="7">
        <f>SUM(F54:G54)</f>
        <v>57</v>
      </c>
      <c r="I54" s="7"/>
      <c r="J54" s="7"/>
      <c r="K54" s="7"/>
      <c r="L54" s="7">
        <f>SUM(H54:K54)</f>
        <v>57</v>
      </c>
      <c r="M54" s="7">
        <v>57</v>
      </c>
      <c r="N54" s="7"/>
      <c r="O54" s="7">
        <f>SUM(M54:N54)</f>
        <v>57</v>
      </c>
      <c r="P54" s="7"/>
      <c r="Q54" s="7">
        <f>SUM(O54:P54)</f>
        <v>57</v>
      </c>
      <c r="R54" s="7">
        <v>57</v>
      </c>
      <c r="S54" s="7"/>
      <c r="T54" s="7">
        <f>SUM(R54:S54)</f>
        <v>57</v>
      </c>
      <c r="U54" s="7"/>
      <c r="V54" s="7">
        <f>SUM(T54:U54)</f>
        <v>57</v>
      </c>
      <c r="W54" s="104"/>
    </row>
    <row r="55" spans="1:23" ht="15.75" hidden="1" outlineLevel="7" x14ac:dyDescent="0.2">
      <c r="A55" s="76" t="s">
        <v>509</v>
      </c>
      <c r="B55" s="76" t="s">
        <v>507</v>
      </c>
      <c r="C55" s="76" t="s">
        <v>17</v>
      </c>
      <c r="D55" s="76"/>
      <c r="E55" s="12" t="s">
        <v>18</v>
      </c>
      <c r="F55" s="6">
        <f t="shared" ref="F55:L55" si="66">F56</f>
        <v>342.4</v>
      </c>
      <c r="G55" s="6">
        <f t="shared" si="66"/>
        <v>0</v>
      </c>
      <c r="H55" s="6">
        <f t="shared" si="66"/>
        <v>342.4</v>
      </c>
      <c r="I55" s="6">
        <f t="shared" si="66"/>
        <v>0</v>
      </c>
      <c r="J55" s="6">
        <f t="shared" si="66"/>
        <v>0</v>
      </c>
      <c r="K55" s="6">
        <f t="shared" si="66"/>
        <v>0</v>
      </c>
      <c r="L55" s="6">
        <f t="shared" si="66"/>
        <v>342.4</v>
      </c>
      <c r="M55" s="6">
        <f t="shared" si="55"/>
        <v>342.4</v>
      </c>
      <c r="N55" s="6">
        <f>N56</f>
        <v>0</v>
      </c>
      <c r="O55" s="6">
        <f>O56</f>
        <v>342.4</v>
      </c>
      <c r="P55" s="6">
        <f>P56</f>
        <v>0</v>
      </c>
      <c r="Q55" s="6">
        <f>Q56</f>
        <v>342.4</v>
      </c>
      <c r="R55" s="6">
        <f t="shared" si="57"/>
        <v>342.4</v>
      </c>
      <c r="S55" s="6">
        <f>S56</f>
        <v>0</v>
      </c>
      <c r="T55" s="6">
        <f>T56</f>
        <v>342.4</v>
      </c>
      <c r="U55" s="6">
        <f>U56</f>
        <v>0</v>
      </c>
      <c r="V55" s="6">
        <f>V56</f>
        <v>342.4</v>
      </c>
      <c r="W55" s="104"/>
    </row>
    <row r="56" spans="1:23" ht="15.75" hidden="1" outlineLevel="7" x14ac:dyDescent="0.2">
      <c r="A56" s="77" t="s">
        <v>509</v>
      </c>
      <c r="B56" s="77" t="s">
        <v>507</v>
      </c>
      <c r="C56" s="77" t="s">
        <v>17</v>
      </c>
      <c r="D56" s="77" t="s">
        <v>7</v>
      </c>
      <c r="E56" s="13" t="s">
        <v>8</v>
      </c>
      <c r="F56" s="7">
        <v>342.4</v>
      </c>
      <c r="G56" s="7"/>
      <c r="H56" s="7">
        <f>SUM(F56:G56)</f>
        <v>342.4</v>
      </c>
      <c r="I56" s="7"/>
      <c r="J56" s="7"/>
      <c r="K56" s="7"/>
      <c r="L56" s="7">
        <f>SUM(H56:K56)</f>
        <v>342.4</v>
      </c>
      <c r="M56" s="7">
        <v>342.4</v>
      </c>
      <c r="N56" s="7"/>
      <c r="O56" s="7">
        <f>SUM(M56:N56)</f>
        <v>342.4</v>
      </c>
      <c r="P56" s="7"/>
      <c r="Q56" s="7">
        <f>SUM(O56:P56)</f>
        <v>342.4</v>
      </c>
      <c r="R56" s="7">
        <v>342.4</v>
      </c>
      <c r="S56" s="7"/>
      <c r="T56" s="7">
        <f>SUM(R56:S56)</f>
        <v>342.4</v>
      </c>
      <c r="U56" s="7"/>
      <c r="V56" s="7">
        <f>SUM(T56:U56)</f>
        <v>342.4</v>
      </c>
      <c r="W56" s="104"/>
    </row>
    <row r="57" spans="1:23" ht="15.75" hidden="1" outlineLevel="7" x14ac:dyDescent="0.2">
      <c r="A57" s="77"/>
      <c r="B57" s="77"/>
      <c r="C57" s="77"/>
      <c r="D57" s="77"/>
      <c r="E57" s="13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104"/>
    </row>
    <row r="58" spans="1:23" ht="15.75" x14ac:dyDescent="0.2">
      <c r="A58" s="76" t="s">
        <v>513</v>
      </c>
      <c r="B58" s="76"/>
      <c r="C58" s="76"/>
      <c r="D58" s="76"/>
      <c r="E58" s="12" t="s">
        <v>514</v>
      </c>
      <c r="F58" s="6">
        <f t="shared" ref="F58:V58" si="67">F59+F169+F212+F296+F443+F468+F519+F536+F588</f>
        <v>1224464.0269399998</v>
      </c>
      <c r="G58" s="6">
        <f t="shared" si="67"/>
        <v>-56402.572539999994</v>
      </c>
      <c r="H58" s="6">
        <f t="shared" si="67"/>
        <v>1168061.4544000002</v>
      </c>
      <c r="I58" s="6">
        <f t="shared" si="67"/>
        <v>67197.127353000018</v>
      </c>
      <c r="J58" s="6">
        <f t="shared" si="67"/>
        <v>24358.6037</v>
      </c>
      <c r="K58" s="6">
        <f t="shared" si="67"/>
        <v>116364.03009000001</v>
      </c>
      <c r="L58" s="6">
        <f t="shared" si="67"/>
        <v>1375981.2155429998</v>
      </c>
      <c r="M58" s="6">
        <f t="shared" si="67"/>
        <v>974624.67</v>
      </c>
      <c r="N58" s="6">
        <f t="shared" si="67"/>
        <v>10308.699430000001</v>
      </c>
      <c r="O58" s="6">
        <f t="shared" si="67"/>
        <v>984933.36943000008</v>
      </c>
      <c r="P58" s="6">
        <f t="shared" si="67"/>
        <v>36025.514029999998</v>
      </c>
      <c r="Q58" s="6">
        <f t="shared" si="67"/>
        <v>1020958.88346</v>
      </c>
      <c r="R58" s="6">
        <f t="shared" si="67"/>
        <v>849047.67</v>
      </c>
      <c r="S58" s="6">
        <f t="shared" si="67"/>
        <v>-7.5045299999990798</v>
      </c>
      <c r="T58" s="6">
        <f t="shared" si="67"/>
        <v>849040.16547000012</v>
      </c>
      <c r="U58" s="6">
        <f t="shared" si="67"/>
        <v>34004.624089999998</v>
      </c>
      <c r="V58" s="6">
        <f t="shared" si="67"/>
        <v>883044.78955999995</v>
      </c>
      <c r="W58" s="104"/>
    </row>
    <row r="59" spans="1:23" ht="15.75" x14ac:dyDescent="0.2">
      <c r="A59" s="76" t="s">
        <v>513</v>
      </c>
      <c r="B59" s="76" t="s">
        <v>499</v>
      </c>
      <c r="C59" s="76"/>
      <c r="D59" s="76"/>
      <c r="E59" s="91" t="s">
        <v>500</v>
      </c>
      <c r="F59" s="6">
        <f>F60+F66+F98+F104+F108</f>
        <v>436351.16912999999</v>
      </c>
      <c r="G59" s="6">
        <f>G60+G66+G98+G104+G108</f>
        <v>-233048.79913</v>
      </c>
      <c r="H59" s="6">
        <f>H60+H66+H98+H104+H108</f>
        <v>203302.37</v>
      </c>
      <c r="I59" s="6">
        <f>I60+I66+I98+I104+I108</f>
        <v>1752.3226</v>
      </c>
      <c r="J59" s="6">
        <f>J60+J66+J98+J104+J108</f>
        <v>31.9</v>
      </c>
      <c r="K59" s="6">
        <f t="shared" ref="K59:L59" si="68">K60+K66+K98+K104+K108</f>
        <v>2062.4399000000003</v>
      </c>
      <c r="L59" s="6">
        <f t="shared" si="68"/>
        <v>207149.03249999997</v>
      </c>
      <c r="M59" s="6">
        <f>M60+M66+M98+M104+M108</f>
        <v>256348.32</v>
      </c>
      <c r="N59" s="6">
        <f t="shared" ref="N59" si="69">N60+N66+N98+N104+N108</f>
        <v>-7</v>
      </c>
      <c r="O59" s="6">
        <f t="shared" ref="O59:Q59" si="70">O60+O66+O98+O104+O108</f>
        <v>256341.32</v>
      </c>
      <c r="P59" s="6">
        <f t="shared" si="70"/>
        <v>175.51300000000001</v>
      </c>
      <c r="Q59" s="6">
        <f t="shared" si="70"/>
        <v>256516.83299999998</v>
      </c>
      <c r="R59" s="6">
        <f>R60+R66+R98+R104+R108</f>
        <v>204577.41999999998</v>
      </c>
      <c r="S59" s="6">
        <f t="shared" ref="S59" si="71">S60+S66+S98+S104+S108</f>
        <v>-7.4</v>
      </c>
      <c r="T59" s="6">
        <f t="shared" ref="T59:V59" si="72">T60+T66+T98+T104+T108</f>
        <v>204570.02000000002</v>
      </c>
      <c r="U59" s="6">
        <f t="shared" si="72"/>
        <v>175.51300000000001</v>
      </c>
      <c r="V59" s="6">
        <f t="shared" si="72"/>
        <v>204745.533</v>
      </c>
      <c r="W59" s="104"/>
    </row>
    <row r="60" spans="1:23" ht="31.5" outlineLevel="1" x14ac:dyDescent="0.2">
      <c r="A60" s="76" t="s">
        <v>513</v>
      </c>
      <c r="B60" s="76" t="s">
        <v>515</v>
      </c>
      <c r="C60" s="76"/>
      <c r="D60" s="76"/>
      <c r="E60" s="12" t="s">
        <v>516</v>
      </c>
      <c r="F60" s="6">
        <f t="shared" ref="F60:V60" si="73">F61</f>
        <v>3590</v>
      </c>
      <c r="G60" s="6">
        <f t="shared" si="73"/>
        <v>0</v>
      </c>
      <c r="H60" s="6">
        <f t="shared" si="73"/>
        <v>3590</v>
      </c>
      <c r="I60" s="6">
        <f t="shared" si="73"/>
        <v>300.39999999999998</v>
      </c>
      <c r="J60" s="6">
        <f t="shared" si="73"/>
        <v>0</v>
      </c>
      <c r="K60" s="6">
        <f t="shared" si="73"/>
        <v>0</v>
      </c>
      <c r="L60" s="6">
        <f t="shared" si="73"/>
        <v>3890.4</v>
      </c>
      <c r="M60" s="6">
        <f t="shared" si="73"/>
        <v>3733.6</v>
      </c>
      <c r="N60" s="6">
        <f t="shared" si="73"/>
        <v>0</v>
      </c>
      <c r="O60" s="6">
        <f t="shared" si="73"/>
        <v>3733.6</v>
      </c>
      <c r="P60" s="6">
        <f t="shared" si="73"/>
        <v>0</v>
      </c>
      <c r="Q60" s="6">
        <f t="shared" si="73"/>
        <v>3733.6</v>
      </c>
      <c r="R60" s="6">
        <f t="shared" si="73"/>
        <v>3882.9</v>
      </c>
      <c r="S60" s="6">
        <f t="shared" si="73"/>
        <v>0</v>
      </c>
      <c r="T60" s="6">
        <f t="shared" si="73"/>
        <v>3882.9</v>
      </c>
      <c r="U60" s="6">
        <f t="shared" si="73"/>
        <v>0</v>
      </c>
      <c r="V60" s="6">
        <f t="shared" si="73"/>
        <v>3882.9</v>
      </c>
      <c r="W60" s="104"/>
    </row>
    <row r="61" spans="1:23" ht="15.75" outlineLevel="2" collapsed="1" x14ac:dyDescent="0.2">
      <c r="A61" s="76" t="s">
        <v>513</v>
      </c>
      <c r="B61" s="76" t="s">
        <v>515</v>
      </c>
      <c r="C61" s="76" t="s">
        <v>0</v>
      </c>
      <c r="D61" s="76"/>
      <c r="E61" s="12" t="s">
        <v>1</v>
      </c>
      <c r="F61" s="6">
        <f t="shared" ref="F61:H62" si="74">F62</f>
        <v>3590</v>
      </c>
      <c r="G61" s="6">
        <f t="shared" si="74"/>
        <v>0</v>
      </c>
      <c r="H61" s="6">
        <f t="shared" si="74"/>
        <v>3590</v>
      </c>
      <c r="I61" s="6">
        <f>I62+I64</f>
        <v>300.39999999999998</v>
      </c>
      <c r="J61" s="6">
        <f t="shared" ref="J61:V61" si="75">J62+J64</f>
        <v>0</v>
      </c>
      <c r="K61" s="6">
        <f t="shared" si="75"/>
        <v>0</v>
      </c>
      <c r="L61" s="6">
        <f t="shared" si="75"/>
        <v>3890.4</v>
      </c>
      <c r="M61" s="6">
        <f t="shared" si="75"/>
        <v>3733.6</v>
      </c>
      <c r="N61" s="6">
        <f t="shared" si="75"/>
        <v>0</v>
      </c>
      <c r="O61" s="6">
        <f t="shared" si="75"/>
        <v>3733.6</v>
      </c>
      <c r="P61" s="6">
        <f t="shared" si="75"/>
        <v>0</v>
      </c>
      <c r="Q61" s="6">
        <f t="shared" si="75"/>
        <v>3733.6</v>
      </c>
      <c r="R61" s="6">
        <f t="shared" si="75"/>
        <v>3882.9</v>
      </c>
      <c r="S61" s="6">
        <f t="shared" si="75"/>
        <v>0</v>
      </c>
      <c r="T61" s="6">
        <f t="shared" si="75"/>
        <v>3882.9</v>
      </c>
      <c r="U61" s="6">
        <f t="shared" si="75"/>
        <v>0</v>
      </c>
      <c r="V61" s="6">
        <f t="shared" si="75"/>
        <v>3882.9</v>
      </c>
      <c r="W61" s="104"/>
    </row>
    <row r="62" spans="1:23" ht="15.75" hidden="1" outlineLevel="3" x14ac:dyDescent="0.2">
      <c r="A62" s="76" t="s">
        <v>513</v>
      </c>
      <c r="B62" s="76" t="s">
        <v>515</v>
      </c>
      <c r="C62" s="76" t="s">
        <v>23</v>
      </c>
      <c r="D62" s="76"/>
      <c r="E62" s="12" t="s">
        <v>431</v>
      </c>
      <c r="F62" s="6">
        <f t="shared" si="74"/>
        <v>3590</v>
      </c>
      <c r="G62" s="6">
        <f t="shared" si="74"/>
        <v>0</v>
      </c>
      <c r="H62" s="6">
        <f t="shared" si="74"/>
        <v>3590</v>
      </c>
      <c r="I62" s="6">
        <f t="shared" ref="I62:V62" si="76">I63</f>
        <v>0</v>
      </c>
      <c r="J62" s="6">
        <f t="shared" si="76"/>
        <v>0</v>
      </c>
      <c r="K62" s="6">
        <f t="shared" si="76"/>
        <v>0</v>
      </c>
      <c r="L62" s="6">
        <f t="shared" si="76"/>
        <v>3590</v>
      </c>
      <c r="M62" s="6">
        <f t="shared" si="76"/>
        <v>3733.6</v>
      </c>
      <c r="N62" s="6">
        <f t="shared" si="76"/>
        <v>0</v>
      </c>
      <c r="O62" s="6">
        <f t="shared" si="76"/>
        <v>3733.6</v>
      </c>
      <c r="P62" s="6">
        <f t="shared" si="76"/>
        <v>0</v>
      </c>
      <c r="Q62" s="6">
        <f t="shared" si="76"/>
        <v>3733.6</v>
      </c>
      <c r="R62" s="6">
        <f t="shared" si="76"/>
        <v>3882.9</v>
      </c>
      <c r="S62" s="6">
        <f t="shared" si="76"/>
        <v>0</v>
      </c>
      <c r="T62" s="6">
        <f t="shared" si="76"/>
        <v>3882.9</v>
      </c>
      <c r="U62" s="6">
        <f t="shared" si="76"/>
        <v>0</v>
      </c>
      <c r="V62" s="6">
        <f t="shared" si="76"/>
        <v>3882.9</v>
      </c>
      <c r="W62" s="104"/>
    </row>
    <row r="63" spans="1:23" ht="47.25" hidden="1" outlineLevel="7" x14ac:dyDescent="0.2">
      <c r="A63" s="77" t="s">
        <v>513</v>
      </c>
      <c r="B63" s="77" t="s">
        <v>515</v>
      </c>
      <c r="C63" s="77" t="s">
        <v>23</v>
      </c>
      <c r="D63" s="77" t="s">
        <v>4</v>
      </c>
      <c r="E63" s="13" t="s">
        <v>5</v>
      </c>
      <c r="F63" s="7">
        <v>3590</v>
      </c>
      <c r="G63" s="7"/>
      <c r="H63" s="7">
        <f>SUM(F63:G63)</f>
        <v>3590</v>
      </c>
      <c r="I63" s="7"/>
      <c r="J63" s="7"/>
      <c r="K63" s="7"/>
      <c r="L63" s="7">
        <f>SUM(H63:K63)</f>
        <v>3590</v>
      </c>
      <c r="M63" s="7">
        <v>3733.6</v>
      </c>
      <c r="N63" s="7"/>
      <c r="O63" s="7">
        <f>SUM(M63:N63)</f>
        <v>3733.6</v>
      </c>
      <c r="P63" s="7"/>
      <c r="Q63" s="7">
        <f>SUM(O63:P63)</f>
        <v>3733.6</v>
      </c>
      <c r="R63" s="7">
        <v>3882.9</v>
      </c>
      <c r="S63" s="7"/>
      <c r="T63" s="7">
        <f>SUM(R63:S63)</f>
        <v>3882.9</v>
      </c>
      <c r="U63" s="7"/>
      <c r="V63" s="7">
        <f>SUM(T63:U63)</f>
        <v>3882.9</v>
      </c>
      <c r="W63" s="104"/>
    </row>
    <row r="64" spans="1:23" ht="31.5" outlineLevel="7" x14ac:dyDescent="0.2">
      <c r="A64" s="72" t="s">
        <v>513</v>
      </c>
      <c r="B64" s="72" t="s">
        <v>515</v>
      </c>
      <c r="C64" s="74" t="s">
        <v>741</v>
      </c>
      <c r="D64" s="74"/>
      <c r="E64" s="24" t="s">
        <v>742</v>
      </c>
      <c r="F64" s="7"/>
      <c r="G64" s="7"/>
      <c r="H64" s="7"/>
      <c r="I64" s="6">
        <f>I65</f>
        <v>300.39999999999998</v>
      </c>
      <c r="J64" s="6">
        <f>J65</f>
        <v>0</v>
      </c>
      <c r="K64" s="6">
        <f>K65</f>
        <v>0</v>
      </c>
      <c r="L64" s="6">
        <f>L65</f>
        <v>300.39999999999998</v>
      </c>
      <c r="M64" s="7"/>
      <c r="N64" s="7"/>
      <c r="O64" s="7"/>
      <c r="P64" s="7"/>
      <c r="Q64" s="7"/>
      <c r="R64" s="7"/>
      <c r="S64" s="7"/>
      <c r="T64" s="7"/>
      <c r="U64" s="7"/>
      <c r="V64" s="7"/>
      <c r="W64" s="104"/>
    </row>
    <row r="65" spans="1:23" ht="47.25" outlineLevel="7" x14ac:dyDescent="0.2">
      <c r="A65" s="73" t="s">
        <v>513</v>
      </c>
      <c r="B65" s="73" t="s">
        <v>515</v>
      </c>
      <c r="C65" s="75" t="s">
        <v>741</v>
      </c>
      <c r="D65" s="75" t="s">
        <v>4</v>
      </c>
      <c r="E65" s="23" t="s">
        <v>5</v>
      </c>
      <c r="F65" s="7"/>
      <c r="G65" s="7"/>
      <c r="H65" s="7"/>
      <c r="I65" s="7">
        <v>300.39999999999998</v>
      </c>
      <c r="J65" s="7"/>
      <c r="K65" s="7"/>
      <c r="L65" s="7">
        <f>SUM(H65:K65)</f>
        <v>300.39999999999998</v>
      </c>
      <c r="M65" s="7"/>
      <c r="N65" s="7"/>
      <c r="O65" s="7"/>
      <c r="P65" s="7"/>
      <c r="Q65" s="7"/>
      <c r="R65" s="7"/>
      <c r="S65" s="7"/>
      <c r="T65" s="7"/>
      <c r="U65" s="7"/>
      <c r="V65" s="7"/>
      <c r="W65" s="104"/>
    </row>
    <row r="66" spans="1:23" ht="29.25" customHeight="1" outlineLevel="1" x14ac:dyDescent="0.2">
      <c r="A66" s="76" t="s">
        <v>513</v>
      </c>
      <c r="B66" s="76" t="s">
        <v>517</v>
      </c>
      <c r="C66" s="76"/>
      <c r="D66" s="76"/>
      <c r="E66" s="12" t="s">
        <v>518</v>
      </c>
      <c r="F66" s="6">
        <f>F67+F74</f>
        <v>115091.27000000002</v>
      </c>
      <c r="G66" s="6">
        <f>G67+G74</f>
        <v>0</v>
      </c>
      <c r="H66" s="6">
        <f>H67+H74</f>
        <v>115091.27000000002</v>
      </c>
      <c r="I66" s="6">
        <f>I67+I74</f>
        <v>464.73400000000004</v>
      </c>
      <c r="J66" s="6">
        <f>J67+J74</f>
        <v>0</v>
      </c>
      <c r="K66" s="6">
        <f t="shared" ref="K66:L66" si="77">K67+K74</f>
        <v>1306.9335000000001</v>
      </c>
      <c r="L66" s="6">
        <f t="shared" si="77"/>
        <v>116862.93749999999</v>
      </c>
      <c r="M66" s="6">
        <f t="shared" ref="M66:R66" si="78">M67+M74</f>
        <v>118909.12000000001</v>
      </c>
      <c r="N66" s="6">
        <f t="shared" ref="N66" si="79">N67+N74</f>
        <v>0</v>
      </c>
      <c r="O66" s="6">
        <f t="shared" ref="O66:Q66" si="80">O67+O74</f>
        <v>118909.12000000001</v>
      </c>
      <c r="P66" s="6">
        <f t="shared" si="80"/>
        <v>153.41300000000001</v>
      </c>
      <c r="Q66" s="6">
        <f t="shared" si="80"/>
        <v>119062.533</v>
      </c>
      <c r="R66" s="6">
        <f t="shared" si="78"/>
        <v>122913.02000000002</v>
      </c>
      <c r="S66" s="6">
        <f t="shared" ref="S66" si="81">S67+S74</f>
        <v>0</v>
      </c>
      <c r="T66" s="6">
        <f t="shared" ref="T66:V66" si="82">T67+T74</f>
        <v>122913.02000000002</v>
      </c>
      <c r="U66" s="6">
        <f t="shared" si="82"/>
        <v>153.41300000000001</v>
      </c>
      <c r="V66" s="6">
        <f t="shared" si="82"/>
        <v>123066.433</v>
      </c>
      <c r="W66" s="104"/>
    </row>
    <row r="67" spans="1:23" ht="31.5" outlineLevel="2" x14ac:dyDescent="0.2">
      <c r="A67" s="76" t="s">
        <v>513</v>
      </c>
      <c r="B67" s="76" t="s">
        <v>517</v>
      </c>
      <c r="C67" s="76" t="s">
        <v>24</v>
      </c>
      <c r="D67" s="76"/>
      <c r="E67" s="12" t="s">
        <v>25</v>
      </c>
      <c r="F67" s="6">
        <f t="shared" ref="F67:L68" si="83">F68</f>
        <v>320.89999999999998</v>
      </c>
      <c r="G67" s="6">
        <f t="shared" si="83"/>
        <v>0</v>
      </c>
      <c r="H67" s="6">
        <f t="shared" si="83"/>
        <v>320.89999999999998</v>
      </c>
      <c r="I67" s="6">
        <f t="shared" si="83"/>
        <v>6.5</v>
      </c>
      <c r="J67" s="6">
        <f t="shared" si="83"/>
        <v>0</v>
      </c>
      <c r="K67" s="6">
        <f t="shared" si="83"/>
        <v>0</v>
      </c>
      <c r="L67" s="6">
        <f t="shared" si="83"/>
        <v>327.39999999999998</v>
      </c>
      <c r="M67" s="6">
        <f t="shared" ref="M67:M68" si="84">M68</f>
        <v>202.9</v>
      </c>
      <c r="N67" s="6">
        <f t="shared" ref="N67:Q68" si="85">N68</f>
        <v>0</v>
      </c>
      <c r="O67" s="6">
        <f t="shared" si="85"/>
        <v>202.9</v>
      </c>
      <c r="P67" s="6">
        <f t="shared" si="85"/>
        <v>4.5</v>
      </c>
      <c r="Q67" s="6">
        <f t="shared" si="85"/>
        <v>207.4</v>
      </c>
      <c r="R67" s="6">
        <f t="shared" ref="R67:R68" si="86">R68</f>
        <v>202.9</v>
      </c>
      <c r="S67" s="6">
        <f t="shared" ref="S67:V68" si="87">S68</f>
        <v>0</v>
      </c>
      <c r="T67" s="6">
        <f t="shared" si="87"/>
        <v>202.9</v>
      </c>
      <c r="U67" s="6">
        <f t="shared" si="87"/>
        <v>4.5</v>
      </c>
      <c r="V67" s="6">
        <f t="shared" si="87"/>
        <v>207.4</v>
      </c>
      <c r="W67" s="104"/>
    </row>
    <row r="68" spans="1:23" ht="31.5" outlineLevel="3" x14ac:dyDescent="0.2">
      <c r="A68" s="76" t="s">
        <v>513</v>
      </c>
      <c r="B68" s="76" t="s">
        <v>517</v>
      </c>
      <c r="C68" s="76" t="s">
        <v>26</v>
      </c>
      <c r="D68" s="76"/>
      <c r="E68" s="12" t="s">
        <v>27</v>
      </c>
      <c r="F68" s="6">
        <f t="shared" si="83"/>
        <v>320.89999999999998</v>
      </c>
      <c r="G68" s="6">
        <f t="shared" si="83"/>
        <v>0</v>
      </c>
      <c r="H68" s="6">
        <f t="shared" si="83"/>
        <v>320.89999999999998</v>
      </c>
      <c r="I68" s="6">
        <f t="shared" si="83"/>
        <v>6.5</v>
      </c>
      <c r="J68" s="6">
        <f t="shared" si="83"/>
        <v>0</v>
      </c>
      <c r="K68" s="6">
        <f t="shared" si="83"/>
        <v>0</v>
      </c>
      <c r="L68" s="6">
        <f t="shared" si="83"/>
        <v>327.39999999999998</v>
      </c>
      <c r="M68" s="6">
        <f t="shared" si="84"/>
        <v>202.9</v>
      </c>
      <c r="N68" s="6">
        <f t="shared" si="85"/>
        <v>0</v>
      </c>
      <c r="O68" s="6">
        <f t="shared" si="85"/>
        <v>202.9</v>
      </c>
      <c r="P68" s="6">
        <f t="shared" si="85"/>
        <v>4.5</v>
      </c>
      <c r="Q68" s="6">
        <f t="shared" si="85"/>
        <v>207.4</v>
      </c>
      <c r="R68" s="6">
        <f t="shared" si="86"/>
        <v>202.9</v>
      </c>
      <c r="S68" s="6">
        <f t="shared" si="87"/>
        <v>0</v>
      </c>
      <c r="T68" s="6">
        <f t="shared" si="87"/>
        <v>202.9</v>
      </c>
      <c r="U68" s="6">
        <f t="shared" si="87"/>
        <v>4.5</v>
      </c>
      <c r="V68" s="6">
        <f t="shared" si="87"/>
        <v>207.4</v>
      </c>
      <c r="W68" s="104"/>
    </row>
    <row r="69" spans="1:23" ht="18" customHeight="1" outlineLevel="4" x14ac:dyDescent="0.2">
      <c r="A69" s="76" t="s">
        <v>513</v>
      </c>
      <c r="B69" s="76" t="s">
        <v>517</v>
      </c>
      <c r="C69" s="76" t="s">
        <v>28</v>
      </c>
      <c r="D69" s="76"/>
      <c r="E69" s="12" t="s">
        <v>29</v>
      </c>
      <c r="F69" s="6">
        <f>F70+F72</f>
        <v>320.89999999999998</v>
      </c>
      <c r="G69" s="6">
        <f>G70+G72</f>
        <v>0</v>
      </c>
      <c r="H69" s="6">
        <f>H70+H72</f>
        <v>320.89999999999998</v>
      </c>
      <c r="I69" s="6">
        <f>I70+I72</f>
        <v>6.5</v>
      </c>
      <c r="J69" s="6">
        <f>J70+J72</f>
        <v>0</v>
      </c>
      <c r="K69" s="6">
        <f t="shared" ref="K69:L69" si="88">K70+K72</f>
        <v>0</v>
      </c>
      <c r="L69" s="6">
        <f t="shared" si="88"/>
        <v>327.39999999999998</v>
      </c>
      <c r="M69" s="6">
        <f t="shared" ref="M69:T69" si="89">M70+M72</f>
        <v>202.9</v>
      </c>
      <c r="N69" s="6">
        <f t="shared" si="89"/>
        <v>0</v>
      </c>
      <c r="O69" s="6">
        <f t="shared" si="89"/>
        <v>202.9</v>
      </c>
      <c r="P69" s="6">
        <f t="shared" si="89"/>
        <v>4.5</v>
      </c>
      <c r="Q69" s="6">
        <f t="shared" si="89"/>
        <v>207.4</v>
      </c>
      <c r="R69" s="6">
        <f t="shared" si="89"/>
        <v>202.9</v>
      </c>
      <c r="S69" s="6">
        <f t="shared" si="89"/>
        <v>0</v>
      </c>
      <c r="T69" s="6">
        <f t="shared" si="89"/>
        <v>202.9</v>
      </c>
      <c r="U69" s="6">
        <f t="shared" ref="U69:V69" si="90">U70+U72</f>
        <v>4.5</v>
      </c>
      <c r="V69" s="6">
        <f t="shared" si="90"/>
        <v>207.4</v>
      </c>
      <c r="W69" s="104"/>
    </row>
    <row r="70" spans="1:23" ht="47.25" outlineLevel="5" x14ac:dyDescent="0.2">
      <c r="A70" s="76" t="s">
        <v>513</v>
      </c>
      <c r="B70" s="76" t="s">
        <v>517</v>
      </c>
      <c r="C70" s="76" t="s">
        <v>30</v>
      </c>
      <c r="D70" s="76"/>
      <c r="E70" s="12" t="s">
        <v>31</v>
      </c>
      <c r="F70" s="6">
        <f t="shared" ref="F70:V70" si="91">F71</f>
        <v>291.7</v>
      </c>
      <c r="G70" s="6">
        <f t="shared" si="91"/>
        <v>0</v>
      </c>
      <c r="H70" s="6">
        <f t="shared" si="91"/>
        <v>291.7</v>
      </c>
      <c r="I70" s="6">
        <f t="shared" si="91"/>
        <v>6.8</v>
      </c>
      <c r="J70" s="6">
        <f t="shared" si="91"/>
        <v>0</v>
      </c>
      <c r="K70" s="6">
        <f t="shared" si="91"/>
        <v>0</v>
      </c>
      <c r="L70" s="6">
        <f t="shared" si="91"/>
        <v>298.5</v>
      </c>
      <c r="M70" s="6">
        <f t="shared" si="91"/>
        <v>202.9</v>
      </c>
      <c r="N70" s="6">
        <f t="shared" si="91"/>
        <v>0</v>
      </c>
      <c r="O70" s="6">
        <f t="shared" si="91"/>
        <v>202.9</v>
      </c>
      <c r="P70" s="6">
        <f t="shared" si="91"/>
        <v>4.5</v>
      </c>
      <c r="Q70" s="6">
        <f t="shared" si="91"/>
        <v>207.4</v>
      </c>
      <c r="R70" s="6">
        <f t="shared" si="91"/>
        <v>202.9</v>
      </c>
      <c r="S70" s="6">
        <f t="shared" si="91"/>
        <v>0</v>
      </c>
      <c r="T70" s="6">
        <f t="shared" si="91"/>
        <v>202.9</v>
      </c>
      <c r="U70" s="6">
        <f t="shared" si="91"/>
        <v>4.5</v>
      </c>
      <c r="V70" s="6">
        <f t="shared" si="91"/>
        <v>207.4</v>
      </c>
      <c r="W70" s="104"/>
    </row>
    <row r="71" spans="1:23" ht="47.25" outlineLevel="7" x14ac:dyDescent="0.2">
      <c r="A71" s="77" t="s">
        <v>513</v>
      </c>
      <c r="B71" s="77" t="s">
        <v>517</v>
      </c>
      <c r="C71" s="77" t="s">
        <v>30</v>
      </c>
      <c r="D71" s="77" t="s">
        <v>4</v>
      </c>
      <c r="E71" s="13" t="s">
        <v>5</v>
      </c>
      <c r="F71" s="7">
        <v>291.7</v>
      </c>
      <c r="G71" s="7"/>
      <c r="H71" s="7">
        <f>SUM(F71:G71)</f>
        <v>291.7</v>
      </c>
      <c r="I71" s="7">
        <v>6.8</v>
      </c>
      <c r="J71" s="7"/>
      <c r="K71" s="7"/>
      <c r="L71" s="7">
        <f>SUM(H71:K71)</f>
        <v>298.5</v>
      </c>
      <c r="M71" s="7">
        <v>202.9</v>
      </c>
      <c r="N71" s="7"/>
      <c r="O71" s="7">
        <f>SUM(M71:N71)</f>
        <v>202.9</v>
      </c>
      <c r="P71" s="7">
        <v>4.5</v>
      </c>
      <c r="Q71" s="7">
        <f>SUM(O71:P71)</f>
        <v>207.4</v>
      </c>
      <c r="R71" s="7">
        <v>202.9</v>
      </c>
      <c r="S71" s="7"/>
      <c r="T71" s="7">
        <f>SUM(R71:S71)</f>
        <v>202.9</v>
      </c>
      <c r="U71" s="7">
        <v>4.5</v>
      </c>
      <c r="V71" s="7">
        <f>SUM(T71:U71)</f>
        <v>207.4</v>
      </c>
      <c r="W71" s="104"/>
    </row>
    <row r="72" spans="1:23" ht="31.5" outlineLevel="5" x14ac:dyDescent="0.2">
      <c r="A72" s="76" t="s">
        <v>513</v>
      </c>
      <c r="B72" s="76" t="s">
        <v>517</v>
      </c>
      <c r="C72" s="76" t="s">
        <v>32</v>
      </c>
      <c r="D72" s="76"/>
      <c r="E72" s="12" t="s">
        <v>33</v>
      </c>
      <c r="F72" s="6">
        <f t="shared" ref="F72:N72" si="92">F73</f>
        <v>29.2</v>
      </c>
      <c r="G72" s="6">
        <f t="shared" si="92"/>
        <v>0</v>
      </c>
      <c r="H72" s="6">
        <f t="shared" si="92"/>
        <v>29.2</v>
      </c>
      <c r="I72" s="6">
        <f t="shared" si="92"/>
        <v>-0.3</v>
      </c>
      <c r="J72" s="6">
        <f t="shared" si="92"/>
        <v>0</v>
      </c>
      <c r="K72" s="6">
        <f t="shared" si="92"/>
        <v>0</v>
      </c>
      <c r="L72" s="6">
        <f t="shared" si="92"/>
        <v>28.9</v>
      </c>
      <c r="M72" s="6">
        <f t="shared" si="92"/>
        <v>0</v>
      </c>
      <c r="N72" s="6">
        <f t="shared" si="92"/>
        <v>0</v>
      </c>
      <c r="O72" s="6"/>
      <c r="P72" s="6">
        <f>P73</f>
        <v>0</v>
      </c>
      <c r="Q72" s="6"/>
      <c r="R72" s="6">
        <f>R73</f>
        <v>0</v>
      </c>
      <c r="S72" s="6">
        <f>S73</f>
        <v>0</v>
      </c>
      <c r="T72" s="6"/>
      <c r="U72" s="6">
        <f>U73</f>
        <v>0</v>
      </c>
      <c r="V72" s="6"/>
      <c r="W72" s="104"/>
    </row>
    <row r="73" spans="1:23" ht="47.25" outlineLevel="7" x14ac:dyDescent="0.2">
      <c r="A73" s="77" t="s">
        <v>513</v>
      </c>
      <c r="B73" s="77" t="s">
        <v>517</v>
      </c>
      <c r="C73" s="77" t="s">
        <v>32</v>
      </c>
      <c r="D73" s="77" t="s">
        <v>4</v>
      </c>
      <c r="E73" s="13" t="s">
        <v>5</v>
      </c>
      <c r="F73" s="7">
        <v>29.2</v>
      </c>
      <c r="G73" s="7"/>
      <c r="H73" s="7">
        <f>SUM(F73:G73)</f>
        <v>29.2</v>
      </c>
      <c r="I73" s="7">
        <v>-0.3</v>
      </c>
      <c r="J73" s="7"/>
      <c r="K73" s="7"/>
      <c r="L73" s="7">
        <f>SUM(H73:K73)</f>
        <v>28.9</v>
      </c>
      <c r="M73" s="7"/>
      <c r="N73" s="7"/>
      <c r="O73" s="7"/>
      <c r="P73" s="7"/>
      <c r="Q73" s="7"/>
      <c r="R73" s="7"/>
      <c r="S73" s="7"/>
      <c r="T73" s="7"/>
      <c r="U73" s="7"/>
      <c r="V73" s="7"/>
      <c r="W73" s="104"/>
    </row>
    <row r="74" spans="1:23" ht="31.5" outlineLevel="2" x14ac:dyDescent="0.2">
      <c r="A74" s="76" t="s">
        <v>513</v>
      </c>
      <c r="B74" s="76" t="s">
        <v>517</v>
      </c>
      <c r="C74" s="76" t="s">
        <v>34</v>
      </c>
      <c r="D74" s="76"/>
      <c r="E74" s="12" t="s">
        <v>35</v>
      </c>
      <c r="F74" s="6">
        <f t="shared" ref="F74:L75" si="93">F75</f>
        <v>114770.37000000002</v>
      </c>
      <c r="G74" s="6">
        <f t="shared" si="93"/>
        <v>0</v>
      </c>
      <c r="H74" s="6">
        <f t="shared" si="93"/>
        <v>114770.37000000002</v>
      </c>
      <c r="I74" s="6">
        <f t="shared" si="93"/>
        <v>458.23400000000004</v>
      </c>
      <c r="J74" s="6">
        <f t="shared" si="93"/>
        <v>0</v>
      </c>
      <c r="K74" s="6">
        <f t="shared" si="93"/>
        <v>1306.9335000000001</v>
      </c>
      <c r="L74" s="6">
        <f t="shared" si="93"/>
        <v>116535.53749999999</v>
      </c>
      <c r="M74" s="6">
        <f t="shared" ref="M74:M75" si="94">M75</f>
        <v>118706.22000000002</v>
      </c>
      <c r="N74" s="6">
        <f t="shared" ref="N74:Q75" si="95">N75</f>
        <v>0</v>
      </c>
      <c r="O74" s="6">
        <f t="shared" si="95"/>
        <v>118706.22000000002</v>
      </c>
      <c r="P74" s="6">
        <f t="shared" si="95"/>
        <v>148.91300000000001</v>
      </c>
      <c r="Q74" s="6">
        <f t="shared" si="95"/>
        <v>118855.133</v>
      </c>
      <c r="R74" s="6">
        <f t="shared" ref="R74:R75" si="96">R75</f>
        <v>122710.12000000002</v>
      </c>
      <c r="S74" s="6">
        <f t="shared" ref="S74:V75" si="97">S75</f>
        <v>0</v>
      </c>
      <c r="T74" s="6">
        <f t="shared" si="97"/>
        <v>122710.12000000002</v>
      </c>
      <c r="U74" s="6">
        <f t="shared" si="97"/>
        <v>148.91300000000001</v>
      </c>
      <c r="V74" s="6">
        <f t="shared" si="97"/>
        <v>122859.03300000001</v>
      </c>
      <c r="W74" s="104"/>
    </row>
    <row r="75" spans="1:23" ht="32.25" customHeight="1" outlineLevel="3" x14ac:dyDescent="0.2">
      <c r="A75" s="76" t="s">
        <v>513</v>
      </c>
      <c r="B75" s="76" t="s">
        <v>517</v>
      </c>
      <c r="C75" s="76" t="s">
        <v>36</v>
      </c>
      <c r="D75" s="76"/>
      <c r="E75" s="12" t="s">
        <v>37</v>
      </c>
      <c r="F75" s="6">
        <f t="shared" si="93"/>
        <v>114770.37000000002</v>
      </c>
      <c r="G75" s="6">
        <f t="shared" si="93"/>
        <v>0</v>
      </c>
      <c r="H75" s="6">
        <f t="shared" si="93"/>
        <v>114770.37000000002</v>
      </c>
      <c r="I75" s="6">
        <f t="shared" si="93"/>
        <v>458.23400000000004</v>
      </c>
      <c r="J75" s="6">
        <f t="shared" si="93"/>
        <v>0</v>
      </c>
      <c r="K75" s="6">
        <f t="shared" si="93"/>
        <v>1306.9335000000001</v>
      </c>
      <c r="L75" s="6">
        <f t="shared" si="93"/>
        <v>116535.53749999999</v>
      </c>
      <c r="M75" s="6">
        <f t="shared" si="94"/>
        <v>118706.22000000002</v>
      </c>
      <c r="N75" s="6">
        <f t="shared" si="95"/>
        <v>0</v>
      </c>
      <c r="O75" s="6">
        <f t="shared" si="95"/>
        <v>118706.22000000002</v>
      </c>
      <c r="P75" s="6">
        <f t="shared" si="95"/>
        <v>148.91300000000001</v>
      </c>
      <c r="Q75" s="6">
        <f t="shared" si="95"/>
        <v>118855.133</v>
      </c>
      <c r="R75" s="6">
        <f t="shared" si="96"/>
        <v>122710.12000000002</v>
      </c>
      <c r="S75" s="6">
        <f t="shared" si="97"/>
        <v>0</v>
      </c>
      <c r="T75" s="6">
        <f t="shared" si="97"/>
        <v>122710.12000000002</v>
      </c>
      <c r="U75" s="6">
        <f t="shared" si="97"/>
        <v>148.91300000000001</v>
      </c>
      <c r="V75" s="6">
        <f t="shared" si="97"/>
        <v>122859.03300000001</v>
      </c>
      <c r="W75" s="104"/>
    </row>
    <row r="76" spans="1:23" ht="31.5" outlineLevel="4" x14ac:dyDescent="0.2">
      <c r="A76" s="76" t="s">
        <v>513</v>
      </c>
      <c r="B76" s="76" t="s">
        <v>517</v>
      </c>
      <c r="C76" s="76" t="s">
        <v>38</v>
      </c>
      <c r="D76" s="76"/>
      <c r="E76" s="12" t="s">
        <v>39</v>
      </c>
      <c r="F76" s="6">
        <f>F77+F82+F84+F86+F88+F91+F94+F96</f>
        <v>114770.37000000002</v>
      </c>
      <c r="G76" s="6">
        <f>G77+G82+G84+G86+G88+G91+G94+G96</f>
        <v>0</v>
      </c>
      <c r="H76" s="6">
        <f>H77+H82+H84+H86+H88+H91+H94+H96</f>
        <v>114770.37000000002</v>
      </c>
      <c r="I76" s="6">
        <f>I77+I82+I84+I86+I88+I91+I94+I96</f>
        <v>458.23400000000004</v>
      </c>
      <c r="J76" s="6">
        <f>J77+J82+J84+J86+J88+J91+J94+J96</f>
        <v>0</v>
      </c>
      <c r="K76" s="6">
        <f t="shared" ref="K76:L76" si="98">K77+K82+K84+K86+K88+K91+K94+K96</f>
        <v>1306.9335000000001</v>
      </c>
      <c r="L76" s="6">
        <f t="shared" si="98"/>
        <v>116535.53749999999</v>
      </c>
      <c r="M76" s="6">
        <f t="shared" ref="M76:R76" si="99">M77+M82+M84+M86+M88+M91+M94+M96</f>
        <v>118706.22000000002</v>
      </c>
      <c r="N76" s="6">
        <f t="shared" ref="N76" si="100">N77+N82+N84+N86+N88+N91+N94+N96</f>
        <v>0</v>
      </c>
      <c r="O76" s="6">
        <f t="shared" ref="O76:Q76" si="101">O77+O82+O84+O86+O88+O91+O94+O96</f>
        <v>118706.22000000002</v>
      </c>
      <c r="P76" s="6">
        <f t="shared" si="101"/>
        <v>148.91300000000001</v>
      </c>
      <c r="Q76" s="6">
        <f t="shared" si="101"/>
        <v>118855.133</v>
      </c>
      <c r="R76" s="6">
        <f t="shared" si="99"/>
        <v>122710.12000000002</v>
      </c>
      <c r="S76" s="6">
        <f t="shared" ref="S76" si="102">S77+S82+S84+S86+S88+S91+S94+S96</f>
        <v>0</v>
      </c>
      <c r="T76" s="6">
        <f t="shared" ref="T76:V76" si="103">T77+T82+T84+T86+T88+T91+T94+T96</f>
        <v>122710.12000000002</v>
      </c>
      <c r="U76" s="6">
        <f t="shared" si="103"/>
        <v>148.91300000000001</v>
      </c>
      <c r="V76" s="6">
        <f t="shared" si="103"/>
        <v>122859.03300000001</v>
      </c>
      <c r="W76" s="104"/>
    </row>
    <row r="77" spans="1:23" ht="15.75" outlineLevel="5" x14ac:dyDescent="0.2">
      <c r="A77" s="76" t="s">
        <v>513</v>
      </c>
      <c r="B77" s="76" t="s">
        <v>517</v>
      </c>
      <c r="C77" s="76" t="s">
        <v>40</v>
      </c>
      <c r="D77" s="76"/>
      <c r="E77" s="12" t="s">
        <v>41</v>
      </c>
      <c r="F77" s="6">
        <f>F78+F79+F81</f>
        <v>107849</v>
      </c>
      <c r="G77" s="6">
        <f>G78+G79+G81</f>
        <v>0</v>
      </c>
      <c r="H77" s="6">
        <f>H78+H79+H81</f>
        <v>107849</v>
      </c>
      <c r="I77" s="6">
        <f>I78+I79+I81</f>
        <v>0</v>
      </c>
      <c r="J77" s="6">
        <f>J78+J79+J81</f>
        <v>0</v>
      </c>
      <c r="K77" s="6">
        <f>K78+K79+K81+K80</f>
        <v>1306.9335000000001</v>
      </c>
      <c r="L77" s="6">
        <f t="shared" ref="L77:V77" si="104">L78+L79+L81+L80</f>
        <v>109155.9335</v>
      </c>
      <c r="M77" s="6">
        <f t="shared" si="104"/>
        <v>111795.09999999999</v>
      </c>
      <c r="N77" s="6">
        <f t="shared" si="104"/>
        <v>0</v>
      </c>
      <c r="O77" s="6">
        <f t="shared" si="104"/>
        <v>111795.09999999999</v>
      </c>
      <c r="P77" s="6">
        <f t="shared" si="104"/>
        <v>0</v>
      </c>
      <c r="Q77" s="6">
        <f t="shared" si="104"/>
        <v>111795.09999999999</v>
      </c>
      <c r="R77" s="6">
        <f t="shared" si="104"/>
        <v>115899</v>
      </c>
      <c r="S77" s="6">
        <f t="shared" si="104"/>
        <v>0</v>
      </c>
      <c r="T77" s="6">
        <f t="shared" si="104"/>
        <v>115899</v>
      </c>
      <c r="U77" s="6">
        <f t="shared" si="104"/>
        <v>0</v>
      </c>
      <c r="V77" s="6">
        <f t="shared" si="104"/>
        <v>115899</v>
      </c>
      <c r="W77" s="104"/>
    </row>
    <row r="78" spans="1:23" ht="47.25" outlineLevel="7" x14ac:dyDescent="0.2">
      <c r="A78" s="77" t="s">
        <v>513</v>
      </c>
      <c r="B78" s="77" t="s">
        <v>517</v>
      </c>
      <c r="C78" s="77" t="s">
        <v>40</v>
      </c>
      <c r="D78" s="77" t="s">
        <v>4</v>
      </c>
      <c r="E78" s="13" t="s">
        <v>5</v>
      </c>
      <c r="F78" s="7">
        <v>98652.800000000003</v>
      </c>
      <c r="G78" s="7"/>
      <c r="H78" s="7">
        <f>SUM(F78:G78)</f>
        <v>98652.800000000003</v>
      </c>
      <c r="I78" s="7"/>
      <c r="J78" s="7"/>
      <c r="K78" s="7">
        <f>-63+1046.9335</f>
        <v>983.93350000000009</v>
      </c>
      <c r="L78" s="7">
        <f>SUM(H78:K78)</f>
        <v>99636.733500000002</v>
      </c>
      <c r="M78" s="7">
        <v>102598.9</v>
      </c>
      <c r="N78" s="7"/>
      <c r="O78" s="7">
        <f t="shared" ref="O78:O81" si="105">SUM(M78:N78)</f>
        <v>102598.9</v>
      </c>
      <c r="P78" s="7"/>
      <c r="Q78" s="7">
        <f t="shared" ref="Q78:Q81" si="106">SUM(O78:P78)</f>
        <v>102598.9</v>
      </c>
      <c r="R78" s="7">
        <v>106702.8</v>
      </c>
      <c r="S78" s="7"/>
      <c r="T78" s="7">
        <f t="shared" ref="T78:T81" si="107">SUM(R78:S78)</f>
        <v>106702.8</v>
      </c>
      <c r="U78" s="7"/>
      <c r="V78" s="7">
        <f t="shared" ref="V78:V81" si="108">SUM(T78:U78)</f>
        <v>106702.8</v>
      </c>
      <c r="W78" s="104"/>
    </row>
    <row r="79" spans="1:23" ht="15.75" hidden="1" outlineLevel="7" x14ac:dyDescent="0.2">
      <c r="A79" s="77" t="s">
        <v>513</v>
      </c>
      <c r="B79" s="77" t="s">
        <v>517</v>
      </c>
      <c r="C79" s="77" t="s">
        <v>40</v>
      </c>
      <c r="D79" s="77" t="s">
        <v>7</v>
      </c>
      <c r="E79" s="13" t="s">
        <v>8</v>
      </c>
      <c r="F79" s="7">
        <v>8987.4</v>
      </c>
      <c r="G79" s="7"/>
      <c r="H79" s="7">
        <f>SUM(F79:G79)</f>
        <v>8987.4</v>
      </c>
      <c r="I79" s="7"/>
      <c r="J79" s="7"/>
      <c r="K79" s="7"/>
      <c r="L79" s="7">
        <f>SUM(H79:K79)</f>
        <v>8987.4</v>
      </c>
      <c r="M79" s="7">
        <v>8987.4</v>
      </c>
      <c r="N79" s="7"/>
      <c r="O79" s="7">
        <f t="shared" si="105"/>
        <v>8987.4</v>
      </c>
      <c r="P79" s="7"/>
      <c r="Q79" s="7">
        <f t="shared" si="106"/>
        <v>8987.4</v>
      </c>
      <c r="R79" s="7">
        <v>8987.4</v>
      </c>
      <c r="S79" s="7"/>
      <c r="T79" s="7">
        <f t="shared" si="107"/>
        <v>8987.4</v>
      </c>
      <c r="U79" s="7"/>
      <c r="V79" s="7">
        <f t="shared" si="108"/>
        <v>8987.4</v>
      </c>
      <c r="W79" s="104"/>
    </row>
    <row r="80" spans="1:23" ht="31.5" outlineLevel="7" x14ac:dyDescent="0.2">
      <c r="A80" s="77" t="s">
        <v>513</v>
      </c>
      <c r="B80" s="77" t="s">
        <v>517</v>
      </c>
      <c r="C80" s="77" t="s">
        <v>40</v>
      </c>
      <c r="D80" s="77" t="s">
        <v>70</v>
      </c>
      <c r="E80" s="13" t="s">
        <v>71</v>
      </c>
      <c r="F80" s="7"/>
      <c r="G80" s="7"/>
      <c r="H80" s="7"/>
      <c r="I80" s="7"/>
      <c r="J80" s="7"/>
      <c r="K80" s="7">
        <v>260</v>
      </c>
      <c r="L80" s="7">
        <f>SUM(H80:K80)</f>
        <v>260</v>
      </c>
      <c r="M80" s="7"/>
      <c r="N80" s="7"/>
      <c r="O80" s="7"/>
      <c r="P80" s="7"/>
      <c r="Q80" s="7"/>
      <c r="R80" s="7"/>
      <c r="S80" s="7"/>
      <c r="T80" s="7"/>
      <c r="U80" s="7"/>
      <c r="V80" s="7"/>
      <c r="W80" s="104"/>
    </row>
    <row r="81" spans="1:23" ht="15.75" outlineLevel="7" x14ac:dyDescent="0.2">
      <c r="A81" s="77" t="s">
        <v>513</v>
      </c>
      <c r="B81" s="77" t="s">
        <v>517</v>
      </c>
      <c r="C81" s="77" t="s">
        <v>40</v>
      </c>
      <c r="D81" s="77" t="s">
        <v>15</v>
      </c>
      <c r="E81" s="13" t="s">
        <v>16</v>
      </c>
      <c r="F81" s="7">
        <v>208.8</v>
      </c>
      <c r="G81" s="7"/>
      <c r="H81" s="7">
        <f>SUM(F81:G81)</f>
        <v>208.8</v>
      </c>
      <c r="I81" s="7"/>
      <c r="J81" s="7"/>
      <c r="K81" s="7">
        <f>63</f>
        <v>63</v>
      </c>
      <c r="L81" s="7">
        <f>SUM(H81:K81)</f>
        <v>271.8</v>
      </c>
      <c r="M81" s="7">
        <v>208.8</v>
      </c>
      <c r="N81" s="7"/>
      <c r="O81" s="7">
        <f t="shared" si="105"/>
        <v>208.8</v>
      </c>
      <c r="P81" s="7"/>
      <c r="Q81" s="7">
        <f t="shared" si="106"/>
        <v>208.8</v>
      </c>
      <c r="R81" s="7">
        <v>208.8</v>
      </c>
      <c r="S81" s="7"/>
      <c r="T81" s="7">
        <f t="shared" si="107"/>
        <v>208.8</v>
      </c>
      <c r="U81" s="7"/>
      <c r="V81" s="7">
        <f t="shared" si="108"/>
        <v>208.8</v>
      </c>
      <c r="W81" s="104"/>
    </row>
    <row r="82" spans="1:23" ht="15.75" hidden="1" outlineLevel="5" x14ac:dyDescent="0.2">
      <c r="A82" s="76" t="s">
        <v>513</v>
      </c>
      <c r="B82" s="76" t="s">
        <v>517</v>
      </c>
      <c r="C82" s="76" t="s">
        <v>42</v>
      </c>
      <c r="D82" s="76"/>
      <c r="E82" s="12" t="s">
        <v>10</v>
      </c>
      <c r="F82" s="6">
        <f t="shared" ref="F82:V82" si="109">F83</f>
        <v>720</v>
      </c>
      <c r="G82" s="6">
        <f t="shared" si="109"/>
        <v>0</v>
      </c>
      <c r="H82" s="6">
        <f t="shared" si="109"/>
        <v>720</v>
      </c>
      <c r="I82" s="6">
        <f t="shared" si="109"/>
        <v>0</v>
      </c>
      <c r="J82" s="6">
        <f t="shared" si="109"/>
        <v>0</v>
      </c>
      <c r="K82" s="6">
        <f t="shared" si="109"/>
        <v>0</v>
      </c>
      <c r="L82" s="6">
        <f t="shared" si="109"/>
        <v>720</v>
      </c>
      <c r="M82" s="6">
        <f t="shared" si="109"/>
        <v>450</v>
      </c>
      <c r="N82" s="6">
        <f t="shared" si="109"/>
        <v>0</v>
      </c>
      <c r="O82" s="6">
        <f t="shared" si="109"/>
        <v>450</v>
      </c>
      <c r="P82" s="6">
        <f t="shared" si="109"/>
        <v>0</v>
      </c>
      <c r="Q82" s="6">
        <f t="shared" si="109"/>
        <v>450</v>
      </c>
      <c r="R82" s="6">
        <f t="shared" si="109"/>
        <v>350</v>
      </c>
      <c r="S82" s="6">
        <f t="shared" si="109"/>
        <v>0</v>
      </c>
      <c r="T82" s="6">
        <f t="shared" si="109"/>
        <v>350</v>
      </c>
      <c r="U82" s="6">
        <f t="shared" si="109"/>
        <v>0</v>
      </c>
      <c r="V82" s="6">
        <f t="shared" si="109"/>
        <v>350</v>
      </c>
      <c r="W82" s="104"/>
    </row>
    <row r="83" spans="1:23" ht="15.75" hidden="1" outlineLevel="7" x14ac:dyDescent="0.2">
      <c r="A83" s="77" t="s">
        <v>513</v>
      </c>
      <c r="B83" s="77" t="s">
        <v>517</v>
      </c>
      <c r="C83" s="77" t="s">
        <v>42</v>
      </c>
      <c r="D83" s="77" t="s">
        <v>7</v>
      </c>
      <c r="E83" s="13" t="s">
        <v>8</v>
      </c>
      <c r="F83" s="7">
        <v>720</v>
      </c>
      <c r="G83" s="7"/>
      <c r="H83" s="7">
        <f>SUM(F83:G83)</f>
        <v>720</v>
      </c>
      <c r="I83" s="7"/>
      <c r="J83" s="7"/>
      <c r="K83" s="7"/>
      <c r="L83" s="7">
        <f>SUM(H83:K83)</f>
        <v>720</v>
      </c>
      <c r="M83" s="7">
        <v>450</v>
      </c>
      <c r="N83" s="7"/>
      <c r="O83" s="7">
        <f>SUM(M83:N83)</f>
        <v>450</v>
      </c>
      <c r="P83" s="7"/>
      <c r="Q83" s="7">
        <f>SUM(O83:P83)</f>
        <v>450</v>
      </c>
      <c r="R83" s="7">
        <v>350</v>
      </c>
      <c r="S83" s="7"/>
      <c r="T83" s="7">
        <f>SUM(R83:S83)</f>
        <v>350</v>
      </c>
      <c r="U83" s="7"/>
      <c r="V83" s="7">
        <f>SUM(T83:U83)</f>
        <v>350</v>
      </c>
      <c r="W83" s="104"/>
    </row>
    <row r="84" spans="1:23" ht="47.25" outlineLevel="5" x14ac:dyDescent="0.2">
      <c r="A84" s="76" t="s">
        <v>513</v>
      </c>
      <c r="B84" s="76" t="s">
        <v>517</v>
      </c>
      <c r="C84" s="76" t="s">
        <v>43</v>
      </c>
      <c r="D84" s="76"/>
      <c r="E84" s="12" t="s">
        <v>519</v>
      </c>
      <c r="F84" s="6">
        <f t="shared" ref="F84:V84" si="110">F85</f>
        <v>18.2</v>
      </c>
      <c r="G84" s="6">
        <f t="shared" si="110"/>
        <v>0</v>
      </c>
      <c r="H84" s="6">
        <f t="shared" si="110"/>
        <v>18.2</v>
      </c>
      <c r="I84" s="6">
        <f t="shared" si="110"/>
        <v>0.5</v>
      </c>
      <c r="J84" s="6">
        <f t="shared" si="110"/>
        <v>0</v>
      </c>
      <c r="K84" s="6">
        <f t="shared" si="110"/>
        <v>0</v>
      </c>
      <c r="L84" s="6">
        <f t="shared" si="110"/>
        <v>18.7</v>
      </c>
      <c r="M84" s="6">
        <f t="shared" si="110"/>
        <v>19.100000000000001</v>
      </c>
      <c r="N84" s="6">
        <f t="shared" si="110"/>
        <v>0</v>
      </c>
      <c r="O84" s="6">
        <f t="shared" si="110"/>
        <v>19.100000000000001</v>
      </c>
      <c r="P84" s="6">
        <f t="shared" si="110"/>
        <v>0.4</v>
      </c>
      <c r="Q84" s="6">
        <f t="shared" si="110"/>
        <v>19.5</v>
      </c>
      <c r="R84" s="6">
        <f t="shared" si="110"/>
        <v>19.100000000000001</v>
      </c>
      <c r="S84" s="6">
        <f t="shared" si="110"/>
        <v>0</v>
      </c>
      <c r="T84" s="6">
        <f t="shared" si="110"/>
        <v>19.100000000000001</v>
      </c>
      <c r="U84" s="6">
        <f t="shared" si="110"/>
        <v>0.4</v>
      </c>
      <c r="V84" s="6">
        <f t="shared" si="110"/>
        <v>19.5</v>
      </c>
      <c r="W84" s="104"/>
    </row>
    <row r="85" spans="1:23" ht="47.25" outlineLevel="7" x14ac:dyDescent="0.2">
      <c r="A85" s="77" t="s">
        <v>513</v>
      </c>
      <c r="B85" s="77" t="s">
        <v>517</v>
      </c>
      <c r="C85" s="77" t="s">
        <v>43</v>
      </c>
      <c r="D85" s="77" t="s">
        <v>4</v>
      </c>
      <c r="E85" s="13" t="s">
        <v>5</v>
      </c>
      <c r="F85" s="7">
        <v>18.2</v>
      </c>
      <c r="G85" s="7"/>
      <c r="H85" s="7">
        <f>SUM(F85:G85)</f>
        <v>18.2</v>
      </c>
      <c r="I85" s="7">
        <v>0.5</v>
      </c>
      <c r="J85" s="7"/>
      <c r="K85" s="7"/>
      <c r="L85" s="7">
        <f>SUM(H85:K85)</f>
        <v>18.7</v>
      </c>
      <c r="M85" s="7">
        <v>19.100000000000001</v>
      </c>
      <c r="N85" s="7"/>
      <c r="O85" s="7">
        <f>SUM(M85:N85)</f>
        <v>19.100000000000001</v>
      </c>
      <c r="P85" s="7">
        <v>0.4</v>
      </c>
      <c r="Q85" s="7">
        <f>SUM(O85:P85)</f>
        <v>19.5</v>
      </c>
      <c r="R85" s="7">
        <v>19.100000000000001</v>
      </c>
      <c r="S85" s="7"/>
      <c r="T85" s="7">
        <f>SUM(R85:S85)</f>
        <v>19.100000000000001</v>
      </c>
      <c r="U85" s="7">
        <v>0.4</v>
      </c>
      <c r="V85" s="7">
        <f>SUM(T85:U85)</f>
        <v>19.5</v>
      </c>
      <c r="W85" s="104"/>
    </row>
    <row r="86" spans="1:23" ht="15.75" hidden="1" outlineLevel="5" x14ac:dyDescent="0.2">
      <c r="A86" s="76" t="s">
        <v>513</v>
      </c>
      <c r="B86" s="76" t="s">
        <v>517</v>
      </c>
      <c r="C86" s="76" t="s">
        <v>44</v>
      </c>
      <c r="D86" s="76"/>
      <c r="E86" s="12" t="s">
        <v>45</v>
      </c>
      <c r="F86" s="6">
        <f t="shared" ref="F86:V86" si="111">F87</f>
        <v>70.3</v>
      </c>
      <c r="G86" s="6">
        <f t="shared" si="111"/>
        <v>0</v>
      </c>
      <c r="H86" s="6">
        <f t="shared" si="111"/>
        <v>70.3</v>
      </c>
      <c r="I86" s="6">
        <f t="shared" si="111"/>
        <v>0</v>
      </c>
      <c r="J86" s="6">
        <f t="shared" si="111"/>
        <v>0</v>
      </c>
      <c r="K86" s="6">
        <f t="shared" si="111"/>
        <v>0</v>
      </c>
      <c r="L86" s="6">
        <f t="shared" si="111"/>
        <v>70.3</v>
      </c>
      <c r="M86" s="6">
        <f t="shared" si="111"/>
        <v>70.3</v>
      </c>
      <c r="N86" s="6">
        <f t="shared" si="111"/>
        <v>0</v>
      </c>
      <c r="O86" s="6">
        <f t="shared" si="111"/>
        <v>70.3</v>
      </c>
      <c r="P86" s="6">
        <f t="shared" si="111"/>
        <v>0</v>
      </c>
      <c r="Q86" s="6">
        <f t="shared" si="111"/>
        <v>70.3</v>
      </c>
      <c r="R86" s="6">
        <f t="shared" si="111"/>
        <v>70.3</v>
      </c>
      <c r="S86" s="6">
        <f t="shared" si="111"/>
        <v>0</v>
      </c>
      <c r="T86" s="6">
        <f t="shared" si="111"/>
        <v>70.3</v>
      </c>
      <c r="U86" s="6">
        <f t="shared" si="111"/>
        <v>0</v>
      </c>
      <c r="V86" s="6">
        <f t="shared" si="111"/>
        <v>70.3</v>
      </c>
      <c r="W86" s="104"/>
    </row>
    <row r="87" spans="1:23" ht="15.75" hidden="1" outlineLevel="7" x14ac:dyDescent="0.2">
      <c r="A87" s="77" t="s">
        <v>513</v>
      </c>
      <c r="B87" s="77" t="s">
        <v>517</v>
      </c>
      <c r="C87" s="77" t="s">
        <v>44</v>
      </c>
      <c r="D87" s="77" t="s">
        <v>7</v>
      </c>
      <c r="E87" s="13" t="s">
        <v>8</v>
      </c>
      <c r="F87" s="7">
        <v>70.3</v>
      </c>
      <c r="G87" s="7"/>
      <c r="H87" s="7">
        <f>SUM(F87:G87)</f>
        <v>70.3</v>
      </c>
      <c r="I87" s="7"/>
      <c r="J87" s="7"/>
      <c r="K87" s="7"/>
      <c r="L87" s="7">
        <f>SUM(H87:K87)</f>
        <v>70.3</v>
      </c>
      <c r="M87" s="7">
        <v>70.3</v>
      </c>
      <c r="N87" s="7"/>
      <c r="O87" s="7">
        <f>SUM(M87:N87)</f>
        <v>70.3</v>
      </c>
      <c r="P87" s="7"/>
      <c r="Q87" s="7">
        <f>SUM(O87:P87)</f>
        <v>70.3</v>
      </c>
      <c r="R87" s="7">
        <v>70.3</v>
      </c>
      <c r="S87" s="7"/>
      <c r="T87" s="7">
        <f>SUM(R87:S87)</f>
        <v>70.3</v>
      </c>
      <c r="U87" s="7"/>
      <c r="V87" s="7">
        <f>SUM(T87:U87)</f>
        <v>70.3</v>
      </c>
      <c r="W87" s="104"/>
    </row>
    <row r="88" spans="1:23" ht="31.5" outlineLevel="5" x14ac:dyDescent="0.2">
      <c r="A88" s="76" t="s">
        <v>513</v>
      </c>
      <c r="B88" s="76" t="s">
        <v>517</v>
      </c>
      <c r="C88" s="76" t="s">
        <v>46</v>
      </c>
      <c r="D88" s="76"/>
      <c r="E88" s="12" t="s">
        <v>47</v>
      </c>
      <c r="F88" s="6">
        <f>F89+F90</f>
        <v>310.60000000000002</v>
      </c>
      <c r="G88" s="6">
        <f>G89+G90</f>
        <v>0</v>
      </c>
      <c r="H88" s="6">
        <f>H89+H90</f>
        <v>310.60000000000002</v>
      </c>
      <c r="I88" s="6">
        <f>I89+I90</f>
        <v>7.3</v>
      </c>
      <c r="J88" s="6">
        <f>J89+J90</f>
        <v>0</v>
      </c>
      <c r="K88" s="6">
        <f t="shared" ref="K88:L88" si="112">K89+K90</f>
        <v>0</v>
      </c>
      <c r="L88" s="6">
        <f t="shared" si="112"/>
        <v>317.89999999999998</v>
      </c>
      <c r="M88" s="6">
        <f t="shared" ref="M88:T88" si="113">M89+M90</f>
        <v>324</v>
      </c>
      <c r="N88" s="6">
        <f t="shared" si="113"/>
        <v>0</v>
      </c>
      <c r="O88" s="6">
        <f t="shared" si="113"/>
        <v>324</v>
      </c>
      <c r="P88" s="6">
        <f t="shared" si="113"/>
        <v>7.1</v>
      </c>
      <c r="Q88" s="6">
        <f t="shared" si="113"/>
        <v>331.1</v>
      </c>
      <c r="R88" s="6">
        <f t="shared" si="113"/>
        <v>324</v>
      </c>
      <c r="S88" s="6">
        <f t="shared" si="113"/>
        <v>0</v>
      </c>
      <c r="T88" s="6">
        <f t="shared" si="113"/>
        <v>324</v>
      </c>
      <c r="U88" s="6">
        <f t="shared" ref="U88:V88" si="114">U89+U90</f>
        <v>7.1</v>
      </c>
      <c r="V88" s="6">
        <f t="shared" si="114"/>
        <v>331.1</v>
      </c>
      <c r="W88" s="104"/>
    </row>
    <row r="89" spans="1:23" ht="47.25" outlineLevel="7" x14ac:dyDescent="0.2">
      <c r="A89" s="77" t="s">
        <v>513</v>
      </c>
      <c r="B89" s="77" t="s">
        <v>517</v>
      </c>
      <c r="C89" s="77" t="s">
        <v>46</v>
      </c>
      <c r="D89" s="77" t="s">
        <v>4</v>
      </c>
      <c r="E89" s="13" t="s">
        <v>5</v>
      </c>
      <c r="F89" s="7">
        <v>220.6</v>
      </c>
      <c r="G89" s="7"/>
      <c r="H89" s="7">
        <f>SUM(F89:G89)</f>
        <v>220.6</v>
      </c>
      <c r="I89" s="7">
        <v>7.3</v>
      </c>
      <c r="J89" s="7"/>
      <c r="K89" s="7"/>
      <c r="L89" s="7">
        <f>SUM(H89:K89)</f>
        <v>227.9</v>
      </c>
      <c r="M89" s="7">
        <v>234</v>
      </c>
      <c r="N89" s="7"/>
      <c r="O89" s="7">
        <f t="shared" ref="O89:O90" si="115">SUM(M89:N89)</f>
        <v>234</v>
      </c>
      <c r="P89" s="7">
        <v>7.1</v>
      </c>
      <c r="Q89" s="7">
        <f t="shared" ref="Q89:Q90" si="116">SUM(O89:P89)</f>
        <v>241.1</v>
      </c>
      <c r="R89" s="7">
        <v>234</v>
      </c>
      <c r="S89" s="7"/>
      <c r="T89" s="7">
        <f t="shared" ref="T89:T90" si="117">SUM(R89:S89)</f>
        <v>234</v>
      </c>
      <c r="U89" s="7">
        <v>7.1</v>
      </c>
      <c r="V89" s="7">
        <f t="shared" ref="V89:V90" si="118">SUM(T89:U89)</f>
        <v>241.1</v>
      </c>
      <c r="W89" s="104"/>
    </row>
    <row r="90" spans="1:23" ht="15.75" hidden="1" outlineLevel="7" x14ac:dyDescent="0.2">
      <c r="A90" s="77" t="s">
        <v>513</v>
      </c>
      <c r="B90" s="77" t="s">
        <v>517</v>
      </c>
      <c r="C90" s="77" t="s">
        <v>46</v>
      </c>
      <c r="D90" s="77" t="s">
        <v>7</v>
      </c>
      <c r="E90" s="13" t="s">
        <v>8</v>
      </c>
      <c r="F90" s="7">
        <v>90</v>
      </c>
      <c r="G90" s="7"/>
      <c r="H90" s="7">
        <f>SUM(F90:G90)</f>
        <v>90</v>
      </c>
      <c r="I90" s="7"/>
      <c r="J90" s="7"/>
      <c r="K90" s="7"/>
      <c r="L90" s="7">
        <f>SUM(H90:K90)</f>
        <v>90</v>
      </c>
      <c r="M90" s="7">
        <v>90</v>
      </c>
      <c r="N90" s="7"/>
      <c r="O90" s="7">
        <f t="shared" si="115"/>
        <v>90</v>
      </c>
      <c r="P90" s="7"/>
      <c r="Q90" s="7">
        <f t="shared" si="116"/>
        <v>90</v>
      </c>
      <c r="R90" s="7">
        <v>90</v>
      </c>
      <c r="S90" s="7"/>
      <c r="T90" s="7">
        <f t="shared" si="117"/>
        <v>90</v>
      </c>
      <c r="U90" s="7"/>
      <c r="V90" s="7">
        <f t="shared" si="118"/>
        <v>90</v>
      </c>
      <c r="W90" s="104"/>
    </row>
    <row r="91" spans="1:23" ht="31.5" outlineLevel="5" x14ac:dyDescent="0.2">
      <c r="A91" s="76" t="s">
        <v>513</v>
      </c>
      <c r="B91" s="76" t="s">
        <v>517</v>
      </c>
      <c r="C91" s="76" t="s">
        <v>48</v>
      </c>
      <c r="D91" s="76"/>
      <c r="E91" s="12" t="s">
        <v>457</v>
      </c>
      <c r="F91" s="6">
        <f>F92+F93</f>
        <v>5418.6</v>
      </c>
      <c r="G91" s="6">
        <f>G92+G93</f>
        <v>0</v>
      </c>
      <c r="H91" s="6">
        <f>H92+H93</f>
        <v>5418.6</v>
      </c>
      <c r="I91" s="6">
        <f>I92+I93</f>
        <v>123.6</v>
      </c>
      <c r="J91" s="6">
        <f>J92+J93</f>
        <v>0</v>
      </c>
      <c r="K91" s="6">
        <f t="shared" ref="K91:L91" si="119">K92+K93</f>
        <v>0</v>
      </c>
      <c r="L91" s="6">
        <f t="shared" si="119"/>
        <v>5542.2000000000007</v>
      </c>
      <c r="M91" s="6">
        <f t="shared" ref="M91:R91" si="120">M92+M93</f>
        <v>5647.3</v>
      </c>
      <c r="N91" s="6">
        <f t="shared" ref="N91" si="121">N92+N93</f>
        <v>0</v>
      </c>
      <c r="O91" s="6">
        <f t="shared" ref="O91:Q91" si="122">O92+O93</f>
        <v>5647.3</v>
      </c>
      <c r="P91" s="6">
        <f t="shared" si="122"/>
        <v>121.4</v>
      </c>
      <c r="Q91" s="6">
        <f t="shared" si="122"/>
        <v>5768.7</v>
      </c>
      <c r="R91" s="6">
        <f t="shared" si="120"/>
        <v>5647.3</v>
      </c>
      <c r="S91" s="6">
        <f t="shared" ref="S91" si="123">S92+S93</f>
        <v>0</v>
      </c>
      <c r="T91" s="6">
        <f t="shared" ref="T91:V91" si="124">T92+T93</f>
        <v>5647.3</v>
      </c>
      <c r="U91" s="6">
        <f t="shared" si="124"/>
        <v>121.4</v>
      </c>
      <c r="V91" s="6">
        <f t="shared" si="124"/>
        <v>5768.7</v>
      </c>
      <c r="W91" s="104"/>
    </row>
    <row r="92" spans="1:23" ht="47.25" outlineLevel="7" x14ac:dyDescent="0.2">
      <c r="A92" s="77" t="s">
        <v>513</v>
      </c>
      <c r="B92" s="77" t="s">
        <v>517</v>
      </c>
      <c r="C92" s="77" t="s">
        <v>48</v>
      </c>
      <c r="D92" s="77" t="s">
        <v>4</v>
      </c>
      <c r="E92" s="13" t="s">
        <v>5</v>
      </c>
      <c r="F92" s="7">
        <v>5298.6</v>
      </c>
      <c r="G92" s="7"/>
      <c r="H92" s="7">
        <f>SUM(F92:G92)</f>
        <v>5298.6</v>
      </c>
      <c r="I92" s="7">
        <v>123.6</v>
      </c>
      <c r="J92" s="7"/>
      <c r="K92" s="7"/>
      <c r="L92" s="7">
        <f>SUM(H92:K92)</f>
        <v>5422.2000000000007</v>
      </c>
      <c r="M92" s="7">
        <v>5527.3</v>
      </c>
      <c r="N92" s="7"/>
      <c r="O92" s="7">
        <f t="shared" ref="O92:O93" si="125">SUM(M92:N92)</f>
        <v>5527.3</v>
      </c>
      <c r="P92" s="7">
        <v>121.4</v>
      </c>
      <c r="Q92" s="7">
        <f t="shared" ref="Q92:Q93" si="126">SUM(O92:P92)</f>
        <v>5648.7</v>
      </c>
      <c r="R92" s="7">
        <v>5527.3</v>
      </c>
      <c r="S92" s="7"/>
      <c r="T92" s="7">
        <f t="shared" ref="T92:T93" si="127">SUM(R92:S92)</f>
        <v>5527.3</v>
      </c>
      <c r="U92" s="7">
        <v>121.4</v>
      </c>
      <c r="V92" s="7">
        <f t="shared" ref="V92:V93" si="128">SUM(T92:U92)</f>
        <v>5648.7</v>
      </c>
      <c r="W92" s="104"/>
    </row>
    <row r="93" spans="1:23" ht="15.75" hidden="1" outlineLevel="7" x14ac:dyDescent="0.2">
      <c r="A93" s="77" t="s">
        <v>513</v>
      </c>
      <c r="B93" s="77" t="s">
        <v>517</v>
      </c>
      <c r="C93" s="77" t="s">
        <v>48</v>
      </c>
      <c r="D93" s="77" t="s">
        <v>7</v>
      </c>
      <c r="E93" s="13" t="s">
        <v>8</v>
      </c>
      <c r="F93" s="7">
        <v>120</v>
      </c>
      <c r="G93" s="7"/>
      <c r="H93" s="7">
        <f>SUM(F93:G93)</f>
        <v>120</v>
      </c>
      <c r="I93" s="7"/>
      <c r="J93" s="7"/>
      <c r="K93" s="7"/>
      <c r="L93" s="7">
        <f>SUM(H93:K93)</f>
        <v>120</v>
      </c>
      <c r="M93" s="7">
        <v>120</v>
      </c>
      <c r="N93" s="7"/>
      <c r="O93" s="7">
        <f t="shared" si="125"/>
        <v>120</v>
      </c>
      <c r="P93" s="7"/>
      <c r="Q93" s="7">
        <f t="shared" si="126"/>
        <v>120</v>
      </c>
      <c r="R93" s="7">
        <v>120</v>
      </c>
      <c r="S93" s="7"/>
      <c r="T93" s="7">
        <f t="shared" si="127"/>
        <v>120</v>
      </c>
      <c r="U93" s="7"/>
      <c r="V93" s="7">
        <f t="shared" si="128"/>
        <v>120</v>
      </c>
      <c r="W93" s="104"/>
    </row>
    <row r="94" spans="1:23" ht="47.25" outlineLevel="5" x14ac:dyDescent="0.2">
      <c r="A94" s="76" t="s">
        <v>513</v>
      </c>
      <c r="B94" s="76" t="s">
        <v>517</v>
      </c>
      <c r="C94" s="76" t="s">
        <v>49</v>
      </c>
      <c r="D94" s="76"/>
      <c r="E94" s="12" t="s">
        <v>50</v>
      </c>
      <c r="F94" s="6">
        <f t="shared" ref="F94:V94" si="129">F95</f>
        <v>0.6</v>
      </c>
      <c r="G94" s="6">
        <f t="shared" si="129"/>
        <v>0</v>
      </c>
      <c r="H94" s="6">
        <f t="shared" si="129"/>
        <v>0.6</v>
      </c>
      <c r="I94" s="6">
        <f t="shared" si="129"/>
        <v>1.4E-2</v>
      </c>
      <c r="J94" s="6">
        <f t="shared" si="129"/>
        <v>0</v>
      </c>
      <c r="K94" s="6">
        <f t="shared" si="129"/>
        <v>0</v>
      </c>
      <c r="L94" s="6">
        <f t="shared" si="129"/>
        <v>0.61399999999999999</v>
      </c>
      <c r="M94" s="6">
        <f t="shared" si="129"/>
        <v>0.6</v>
      </c>
      <c r="N94" s="6">
        <f t="shared" si="129"/>
        <v>0</v>
      </c>
      <c r="O94" s="6">
        <f t="shared" si="129"/>
        <v>0.6</v>
      </c>
      <c r="P94" s="6">
        <f t="shared" si="129"/>
        <v>1.2999999999999999E-2</v>
      </c>
      <c r="Q94" s="6">
        <f t="shared" si="129"/>
        <v>0.61299999999999999</v>
      </c>
      <c r="R94" s="6">
        <f t="shared" si="129"/>
        <v>0.6</v>
      </c>
      <c r="S94" s="6">
        <f t="shared" si="129"/>
        <v>0</v>
      </c>
      <c r="T94" s="6">
        <f t="shared" si="129"/>
        <v>0.6</v>
      </c>
      <c r="U94" s="6">
        <f t="shared" si="129"/>
        <v>1.2999999999999999E-2</v>
      </c>
      <c r="V94" s="6">
        <f t="shared" si="129"/>
        <v>0.61299999999999999</v>
      </c>
      <c r="W94" s="104"/>
    </row>
    <row r="95" spans="1:23" ht="47.25" outlineLevel="7" x14ac:dyDescent="0.2">
      <c r="A95" s="77" t="s">
        <v>513</v>
      </c>
      <c r="B95" s="77" t="s">
        <v>517</v>
      </c>
      <c r="C95" s="77" t="s">
        <v>49</v>
      </c>
      <c r="D95" s="77" t="s">
        <v>4</v>
      </c>
      <c r="E95" s="13" t="s">
        <v>5</v>
      </c>
      <c r="F95" s="7">
        <v>0.6</v>
      </c>
      <c r="G95" s="7"/>
      <c r="H95" s="7">
        <f>SUM(F95:G95)</f>
        <v>0.6</v>
      </c>
      <c r="I95" s="10">
        <v>1.4E-2</v>
      </c>
      <c r="J95" s="7"/>
      <c r="K95" s="7"/>
      <c r="L95" s="7">
        <f>SUM(H95:K95)</f>
        <v>0.61399999999999999</v>
      </c>
      <c r="M95" s="7">
        <v>0.6</v>
      </c>
      <c r="N95" s="7"/>
      <c r="O95" s="7">
        <f>SUM(M95:N95)</f>
        <v>0.6</v>
      </c>
      <c r="P95" s="10">
        <v>1.2999999999999999E-2</v>
      </c>
      <c r="Q95" s="7">
        <f>SUM(O95:P95)</f>
        <v>0.61299999999999999</v>
      </c>
      <c r="R95" s="7">
        <v>0.6</v>
      </c>
      <c r="S95" s="7"/>
      <c r="T95" s="7">
        <f>SUM(R95:S95)</f>
        <v>0.6</v>
      </c>
      <c r="U95" s="10">
        <v>1.2999999999999999E-2</v>
      </c>
      <c r="V95" s="7">
        <f>SUM(T95:U95)</f>
        <v>0.61299999999999999</v>
      </c>
      <c r="W95" s="104"/>
    </row>
    <row r="96" spans="1:23" ht="31.5" outlineLevel="7" x14ac:dyDescent="0.2">
      <c r="A96" s="76" t="s">
        <v>513</v>
      </c>
      <c r="B96" s="76" t="s">
        <v>517</v>
      </c>
      <c r="C96" s="76" t="s">
        <v>617</v>
      </c>
      <c r="D96" s="76"/>
      <c r="E96" s="12" t="s">
        <v>658</v>
      </c>
      <c r="F96" s="6">
        <f t="shared" ref="F96:L96" si="130">F97</f>
        <v>383.07</v>
      </c>
      <c r="G96" s="6">
        <f t="shared" si="130"/>
        <v>0</v>
      </c>
      <c r="H96" s="6">
        <f t="shared" si="130"/>
        <v>383.07</v>
      </c>
      <c r="I96" s="6">
        <f t="shared" si="130"/>
        <v>326.82</v>
      </c>
      <c r="J96" s="6">
        <f t="shared" si="130"/>
        <v>0</v>
      </c>
      <c r="K96" s="6">
        <f t="shared" si="130"/>
        <v>0</v>
      </c>
      <c r="L96" s="6">
        <f t="shared" si="130"/>
        <v>709.89</v>
      </c>
      <c r="M96" s="6">
        <f t="shared" ref="M96:R96" si="131">M97</f>
        <v>399.82</v>
      </c>
      <c r="N96" s="6">
        <f t="shared" ref="N96" si="132">N97</f>
        <v>0</v>
      </c>
      <c r="O96" s="6">
        <f t="shared" ref="O96:Q96" si="133">O97</f>
        <v>399.82</v>
      </c>
      <c r="P96" s="6">
        <f t="shared" si="133"/>
        <v>20</v>
      </c>
      <c r="Q96" s="6">
        <f t="shared" si="133"/>
        <v>419.82</v>
      </c>
      <c r="R96" s="6">
        <f t="shared" si="131"/>
        <v>399.82</v>
      </c>
      <c r="S96" s="6">
        <f t="shared" ref="S96" si="134">S97</f>
        <v>0</v>
      </c>
      <c r="T96" s="6">
        <f t="shared" ref="T96:V96" si="135">T97</f>
        <v>399.82</v>
      </c>
      <c r="U96" s="6">
        <f t="shared" si="135"/>
        <v>20</v>
      </c>
      <c r="V96" s="6">
        <f t="shared" si="135"/>
        <v>419.82</v>
      </c>
      <c r="W96" s="104"/>
    </row>
    <row r="97" spans="1:23" ht="47.25" outlineLevel="7" x14ac:dyDescent="0.2">
      <c r="A97" s="77" t="s">
        <v>513</v>
      </c>
      <c r="B97" s="77" t="s">
        <v>517</v>
      </c>
      <c r="C97" s="77" t="s">
        <v>617</v>
      </c>
      <c r="D97" s="77" t="s">
        <v>4</v>
      </c>
      <c r="E97" s="13" t="s">
        <v>5</v>
      </c>
      <c r="F97" s="7">
        <v>383.07</v>
      </c>
      <c r="G97" s="7"/>
      <c r="H97" s="7">
        <f>SUM(F97:G97)</f>
        <v>383.07</v>
      </c>
      <c r="I97" s="7">
        <f>20.4+306.42</f>
        <v>326.82</v>
      </c>
      <c r="J97" s="7"/>
      <c r="K97" s="7"/>
      <c r="L97" s="7">
        <f>SUM(H97:K97)</f>
        <v>709.89</v>
      </c>
      <c r="M97" s="7">
        <v>399.82</v>
      </c>
      <c r="N97" s="7"/>
      <c r="O97" s="7">
        <f>SUM(M97:N97)</f>
        <v>399.82</v>
      </c>
      <c r="P97" s="7">
        <v>20</v>
      </c>
      <c r="Q97" s="7">
        <f>SUM(O97:P97)</f>
        <v>419.82</v>
      </c>
      <c r="R97" s="7">
        <v>399.82</v>
      </c>
      <c r="S97" s="7"/>
      <c r="T97" s="7">
        <f>SUM(R97:S97)</f>
        <v>399.82</v>
      </c>
      <c r="U97" s="7">
        <v>20</v>
      </c>
      <c r="V97" s="7">
        <f>SUM(T97:U97)</f>
        <v>419.82</v>
      </c>
      <c r="W97" s="104"/>
    </row>
    <row r="98" spans="1:23" ht="15.75" hidden="1" outlineLevel="1" x14ac:dyDescent="0.2">
      <c r="A98" s="76" t="s">
        <v>513</v>
      </c>
      <c r="B98" s="76" t="s">
        <v>520</v>
      </c>
      <c r="C98" s="76"/>
      <c r="D98" s="76"/>
      <c r="E98" s="12" t="s">
        <v>521</v>
      </c>
      <c r="F98" s="6">
        <f t="shared" ref="F98:L102" si="136">F99</f>
        <v>11.3</v>
      </c>
      <c r="G98" s="6">
        <f t="shared" si="136"/>
        <v>-7.6</v>
      </c>
      <c r="H98" s="6">
        <f t="shared" si="136"/>
        <v>3.7000000000000011</v>
      </c>
      <c r="I98" s="6">
        <f t="shared" si="136"/>
        <v>0</v>
      </c>
      <c r="J98" s="6">
        <f t="shared" si="136"/>
        <v>0</v>
      </c>
      <c r="K98" s="6">
        <f t="shared" si="136"/>
        <v>0</v>
      </c>
      <c r="L98" s="6">
        <f t="shared" si="136"/>
        <v>3.7000000000000011</v>
      </c>
      <c r="M98" s="6">
        <f t="shared" ref="M98:M102" si="137">M99</f>
        <v>10.9</v>
      </c>
      <c r="N98" s="6">
        <f t="shared" ref="N98:Q102" si="138">N99</f>
        <v>-7</v>
      </c>
      <c r="O98" s="6">
        <f t="shared" si="138"/>
        <v>3.9000000000000004</v>
      </c>
      <c r="P98" s="6">
        <f t="shared" si="138"/>
        <v>0</v>
      </c>
      <c r="Q98" s="6">
        <f t="shared" si="138"/>
        <v>3.9000000000000004</v>
      </c>
      <c r="R98" s="6">
        <f t="shared" ref="R98:R102" si="139">R99</f>
        <v>10.9</v>
      </c>
      <c r="S98" s="6">
        <f t="shared" ref="S98:V102" si="140">S99</f>
        <v>-7.4</v>
      </c>
      <c r="T98" s="6">
        <f t="shared" si="140"/>
        <v>3.5</v>
      </c>
      <c r="U98" s="6">
        <f t="shared" si="140"/>
        <v>0</v>
      </c>
      <c r="V98" s="6">
        <f t="shared" si="140"/>
        <v>3.5</v>
      </c>
      <c r="W98" s="104"/>
    </row>
    <row r="99" spans="1:23" ht="31.5" hidden="1" outlineLevel="2" x14ac:dyDescent="0.2">
      <c r="A99" s="76" t="s">
        <v>513</v>
      </c>
      <c r="B99" s="76" t="s">
        <v>520</v>
      </c>
      <c r="C99" s="76" t="s">
        <v>34</v>
      </c>
      <c r="D99" s="76"/>
      <c r="E99" s="12" t="s">
        <v>35</v>
      </c>
      <c r="F99" s="6">
        <f t="shared" si="136"/>
        <v>11.3</v>
      </c>
      <c r="G99" s="6">
        <f t="shared" si="136"/>
        <v>-7.6</v>
      </c>
      <c r="H99" s="6">
        <f t="shared" si="136"/>
        <v>3.7000000000000011</v>
      </c>
      <c r="I99" s="6">
        <f t="shared" si="136"/>
        <v>0</v>
      </c>
      <c r="J99" s="6">
        <f t="shared" si="136"/>
        <v>0</v>
      </c>
      <c r="K99" s="6">
        <f t="shared" si="136"/>
        <v>0</v>
      </c>
      <c r="L99" s="6">
        <f t="shared" si="136"/>
        <v>3.7000000000000011</v>
      </c>
      <c r="M99" s="6">
        <f t="shared" si="137"/>
        <v>10.9</v>
      </c>
      <c r="N99" s="6">
        <f t="shared" si="138"/>
        <v>-7</v>
      </c>
      <c r="O99" s="6">
        <f t="shared" si="138"/>
        <v>3.9000000000000004</v>
      </c>
      <c r="P99" s="6">
        <f t="shared" si="138"/>
        <v>0</v>
      </c>
      <c r="Q99" s="6">
        <f t="shared" si="138"/>
        <v>3.9000000000000004</v>
      </c>
      <c r="R99" s="6">
        <f t="shared" si="139"/>
        <v>10.9</v>
      </c>
      <c r="S99" s="6">
        <f t="shared" si="140"/>
        <v>-7.4</v>
      </c>
      <c r="T99" s="6">
        <f t="shared" si="140"/>
        <v>3.5</v>
      </c>
      <c r="U99" s="6">
        <f t="shared" si="140"/>
        <v>0</v>
      </c>
      <c r="V99" s="6">
        <f t="shared" si="140"/>
        <v>3.5</v>
      </c>
      <c r="W99" s="104"/>
    </row>
    <row r="100" spans="1:23" ht="30" hidden="1" customHeight="1" outlineLevel="3" x14ac:dyDescent="0.2">
      <c r="A100" s="76" t="s">
        <v>513</v>
      </c>
      <c r="B100" s="76" t="s">
        <v>520</v>
      </c>
      <c r="C100" s="76" t="s">
        <v>36</v>
      </c>
      <c r="D100" s="76"/>
      <c r="E100" s="12" t="s">
        <v>37</v>
      </c>
      <c r="F100" s="6">
        <f t="shared" si="136"/>
        <v>11.3</v>
      </c>
      <c r="G100" s="6">
        <f t="shared" si="136"/>
        <v>-7.6</v>
      </c>
      <c r="H100" s="6">
        <f t="shared" si="136"/>
        <v>3.7000000000000011</v>
      </c>
      <c r="I100" s="6">
        <f t="shared" si="136"/>
        <v>0</v>
      </c>
      <c r="J100" s="6">
        <f t="shared" si="136"/>
        <v>0</v>
      </c>
      <c r="K100" s="6">
        <f t="shared" si="136"/>
        <v>0</v>
      </c>
      <c r="L100" s="6">
        <f t="shared" si="136"/>
        <v>3.7000000000000011</v>
      </c>
      <c r="M100" s="6">
        <f t="shared" si="137"/>
        <v>10.9</v>
      </c>
      <c r="N100" s="6">
        <f t="shared" si="138"/>
        <v>-7</v>
      </c>
      <c r="O100" s="6">
        <f t="shared" si="138"/>
        <v>3.9000000000000004</v>
      </c>
      <c r="P100" s="6">
        <f t="shared" si="138"/>
        <v>0</v>
      </c>
      <c r="Q100" s="6">
        <f t="shared" si="138"/>
        <v>3.9000000000000004</v>
      </c>
      <c r="R100" s="6">
        <f t="shared" si="139"/>
        <v>10.9</v>
      </c>
      <c r="S100" s="6">
        <f t="shared" si="140"/>
        <v>-7.4</v>
      </c>
      <c r="T100" s="6">
        <f t="shared" si="140"/>
        <v>3.5</v>
      </c>
      <c r="U100" s="6">
        <f t="shared" si="140"/>
        <v>0</v>
      </c>
      <c r="V100" s="6">
        <f t="shared" si="140"/>
        <v>3.5</v>
      </c>
      <c r="W100" s="104"/>
    </row>
    <row r="101" spans="1:23" ht="31.5" hidden="1" outlineLevel="4" x14ac:dyDescent="0.2">
      <c r="A101" s="76" t="s">
        <v>513</v>
      </c>
      <c r="B101" s="76" t="s">
        <v>520</v>
      </c>
      <c r="C101" s="76" t="s">
        <v>38</v>
      </c>
      <c r="D101" s="76"/>
      <c r="E101" s="12" t="s">
        <v>39</v>
      </c>
      <c r="F101" s="6">
        <f t="shared" si="136"/>
        <v>11.3</v>
      </c>
      <c r="G101" s="6">
        <f t="shared" si="136"/>
        <v>-7.6</v>
      </c>
      <c r="H101" s="6">
        <f t="shared" si="136"/>
        <v>3.7000000000000011</v>
      </c>
      <c r="I101" s="6">
        <f t="shared" si="136"/>
        <v>0</v>
      </c>
      <c r="J101" s="6">
        <f t="shared" si="136"/>
        <v>0</v>
      </c>
      <c r="K101" s="6">
        <f t="shared" si="136"/>
        <v>0</v>
      </c>
      <c r="L101" s="6">
        <f t="shared" si="136"/>
        <v>3.7000000000000011</v>
      </c>
      <c r="M101" s="6">
        <f t="shared" si="137"/>
        <v>10.9</v>
      </c>
      <c r="N101" s="6">
        <f t="shared" si="138"/>
        <v>-7</v>
      </c>
      <c r="O101" s="6">
        <f t="shared" si="138"/>
        <v>3.9000000000000004</v>
      </c>
      <c r="P101" s="6">
        <f t="shared" si="138"/>
        <v>0</v>
      </c>
      <c r="Q101" s="6">
        <f t="shared" si="138"/>
        <v>3.9000000000000004</v>
      </c>
      <c r="R101" s="6">
        <f t="shared" si="139"/>
        <v>10.9</v>
      </c>
      <c r="S101" s="6">
        <f t="shared" si="140"/>
        <v>-7.4</v>
      </c>
      <c r="T101" s="6">
        <f t="shared" si="140"/>
        <v>3.5</v>
      </c>
      <c r="U101" s="6">
        <f t="shared" si="140"/>
        <v>0</v>
      </c>
      <c r="V101" s="6">
        <f t="shared" si="140"/>
        <v>3.5</v>
      </c>
      <c r="W101" s="104"/>
    </row>
    <row r="102" spans="1:23" ht="31.5" hidden="1" outlineLevel="5" x14ac:dyDescent="0.2">
      <c r="A102" s="76" t="s">
        <v>513</v>
      </c>
      <c r="B102" s="76" t="s">
        <v>520</v>
      </c>
      <c r="C102" s="76" t="s">
        <v>51</v>
      </c>
      <c r="D102" s="76"/>
      <c r="E102" s="12" t="s">
        <v>52</v>
      </c>
      <c r="F102" s="6">
        <f t="shared" si="136"/>
        <v>11.3</v>
      </c>
      <c r="G102" s="6">
        <f t="shared" si="136"/>
        <v>-7.6</v>
      </c>
      <c r="H102" s="6">
        <f t="shared" si="136"/>
        <v>3.7000000000000011</v>
      </c>
      <c r="I102" s="6">
        <f t="shared" si="136"/>
        <v>0</v>
      </c>
      <c r="J102" s="6">
        <f t="shared" si="136"/>
        <v>0</v>
      </c>
      <c r="K102" s="6">
        <f t="shared" si="136"/>
        <v>0</v>
      </c>
      <c r="L102" s="6">
        <f t="shared" si="136"/>
        <v>3.7000000000000011</v>
      </c>
      <c r="M102" s="6">
        <f t="shared" si="137"/>
        <v>10.9</v>
      </c>
      <c r="N102" s="6">
        <f t="shared" si="138"/>
        <v>-7</v>
      </c>
      <c r="O102" s="6">
        <f t="shared" si="138"/>
        <v>3.9000000000000004</v>
      </c>
      <c r="P102" s="6">
        <f t="shared" si="138"/>
        <v>0</v>
      </c>
      <c r="Q102" s="6">
        <f t="shared" si="138"/>
        <v>3.9000000000000004</v>
      </c>
      <c r="R102" s="6">
        <f t="shared" si="139"/>
        <v>10.9</v>
      </c>
      <c r="S102" s="6">
        <f t="shared" si="140"/>
        <v>-7.4</v>
      </c>
      <c r="T102" s="6">
        <f t="shared" si="140"/>
        <v>3.5</v>
      </c>
      <c r="U102" s="6">
        <f t="shared" si="140"/>
        <v>0</v>
      </c>
      <c r="V102" s="6">
        <f t="shared" si="140"/>
        <v>3.5</v>
      </c>
      <c r="W102" s="104"/>
    </row>
    <row r="103" spans="1:23" ht="15.75" hidden="1" outlineLevel="7" x14ac:dyDescent="0.2">
      <c r="A103" s="77" t="s">
        <v>513</v>
      </c>
      <c r="B103" s="77" t="s">
        <v>520</v>
      </c>
      <c r="C103" s="77" t="s">
        <v>51</v>
      </c>
      <c r="D103" s="77" t="s">
        <v>7</v>
      </c>
      <c r="E103" s="13" t="s">
        <v>8</v>
      </c>
      <c r="F103" s="7">
        <v>11.3</v>
      </c>
      <c r="G103" s="7">
        <v>-7.6</v>
      </c>
      <c r="H103" s="7">
        <f>SUM(F103:G103)</f>
        <v>3.7000000000000011</v>
      </c>
      <c r="I103" s="7"/>
      <c r="J103" s="7"/>
      <c r="K103" s="7"/>
      <c r="L103" s="7">
        <f>SUM(H103:K103)</f>
        <v>3.7000000000000011</v>
      </c>
      <c r="M103" s="7">
        <v>10.9</v>
      </c>
      <c r="N103" s="7">
        <v>-7</v>
      </c>
      <c r="O103" s="7">
        <f>SUM(M103:N103)</f>
        <v>3.9000000000000004</v>
      </c>
      <c r="P103" s="7"/>
      <c r="Q103" s="7">
        <f>SUM(O103:P103)</f>
        <v>3.9000000000000004</v>
      </c>
      <c r="R103" s="7">
        <v>10.9</v>
      </c>
      <c r="S103" s="7">
        <v>-7.4</v>
      </c>
      <c r="T103" s="7">
        <f>SUM(R103:S103)</f>
        <v>3.5</v>
      </c>
      <c r="U103" s="7"/>
      <c r="V103" s="7">
        <f>SUM(T103:U103)</f>
        <v>3.5</v>
      </c>
      <c r="W103" s="104"/>
    </row>
    <row r="104" spans="1:23" ht="15.75" outlineLevel="1" x14ac:dyDescent="0.2">
      <c r="A104" s="76" t="s">
        <v>513</v>
      </c>
      <c r="B104" s="76" t="s">
        <v>522</v>
      </c>
      <c r="C104" s="76"/>
      <c r="D104" s="76"/>
      <c r="E104" s="12" t="s">
        <v>523</v>
      </c>
      <c r="F104" s="6">
        <f t="shared" ref="F104:L106" si="141">F105</f>
        <v>7000</v>
      </c>
      <c r="G104" s="6">
        <f t="shared" si="141"/>
        <v>3000</v>
      </c>
      <c r="H104" s="6">
        <f t="shared" si="141"/>
        <v>10000</v>
      </c>
      <c r="I104" s="6">
        <f t="shared" si="141"/>
        <v>0</v>
      </c>
      <c r="J104" s="6">
        <f t="shared" si="141"/>
        <v>0</v>
      </c>
      <c r="K104" s="6">
        <f t="shared" si="141"/>
        <v>-805.42643999999996</v>
      </c>
      <c r="L104" s="6">
        <f t="shared" si="141"/>
        <v>9194.5735600000007</v>
      </c>
      <c r="M104" s="6">
        <f t="shared" ref="M104:M106" si="142">M105</f>
        <v>4000</v>
      </c>
      <c r="N104" s="6">
        <f t="shared" ref="N104:Q106" si="143">N105</f>
        <v>0</v>
      </c>
      <c r="O104" s="6">
        <f t="shared" si="143"/>
        <v>4000</v>
      </c>
      <c r="P104" s="6">
        <f t="shared" si="143"/>
        <v>0</v>
      </c>
      <c r="Q104" s="6">
        <f t="shared" si="143"/>
        <v>4000</v>
      </c>
      <c r="R104" s="6">
        <f t="shared" ref="R104:R106" si="144">R105</f>
        <v>4800</v>
      </c>
      <c r="S104" s="6">
        <f t="shared" ref="S104:V106" si="145">S105</f>
        <v>0</v>
      </c>
      <c r="T104" s="6">
        <f t="shared" si="145"/>
        <v>4800</v>
      </c>
      <c r="U104" s="6">
        <f t="shared" si="145"/>
        <v>0</v>
      </c>
      <c r="V104" s="6">
        <f t="shared" si="145"/>
        <v>4800</v>
      </c>
      <c r="W104" s="104"/>
    </row>
    <row r="105" spans="1:23" ht="31.5" outlineLevel="2" x14ac:dyDescent="0.2">
      <c r="A105" s="76" t="s">
        <v>513</v>
      </c>
      <c r="B105" s="76" t="s">
        <v>522</v>
      </c>
      <c r="C105" s="76" t="s">
        <v>11</v>
      </c>
      <c r="D105" s="76"/>
      <c r="E105" s="12" t="s">
        <v>12</v>
      </c>
      <c r="F105" s="6">
        <f t="shared" si="141"/>
        <v>7000</v>
      </c>
      <c r="G105" s="6">
        <f t="shared" si="141"/>
        <v>3000</v>
      </c>
      <c r="H105" s="6">
        <f t="shared" si="141"/>
        <v>10000</v>
      </c>
      <c r="I105" s="6">
        <f t="shared" si="141"/>
        <v>0</v>
      </c>
      <c r="J105" s="6">
        <f t="shared" si="141"/>
        <v>0</v>
      </c>
      <c r="K105" s="6">
        <f t="shared" si="141"/>
        <v>-805.42643999999996</v>
      </c>
      <c r="L105" s="6">
        <f t="shared" si="141"/>
        <v>9194.5735600000007</v>
      </c>
      <c r="M105" s="6">
        <f t="shared" si="142"/>
        <v>4000</v>
      </c>
      <c r="N105" s="6">
        <f t="shared" si="143"/>
        <v>0</v>
      </c>
      <c r="O105" s="6">
        <f t="shared" si="143"/>
        <v>4000</v>
      </c>
      <c r="P105" s="6">
        <f t="shared" si="143"/>
        <v>0</v>
      </c>
      <c r="Q105" s="6">
        <f t="shared" si="143"/>
        <v>4000</v>
      </c>
      <c r="R105" s="6">
        <f t="shared" si="144"/>
        <v>4800</v>
      </c>
      <c r="S105" s="6">
        <f t="shared" si="145"/>
        <v>0</v>
      </c>
      <c r="T105" s="6">
        <f t="shared" si="145"/>
        <v>4800</v>
      </c>
      <c r="U105" s="6">
        <f t="shared" si="145"/>
        <v>0</v>
      </c>
      <c r="V105" s="6">
        <f t="shared" si="145"/>
        <v>4800</v>
      </c>
      <c r="W105" s="104"/>
    </row>
    <row r="106" spans="1:23" ht="15.75" outlineLevel="3" x14ac:dyDescent="0.2">
      <c r="A106" s="76" t="s">
        <v>513</v>
      </c>
      <c r="B106" s="76" t="s">
        <v>522</v>
      </c>
      <c r="C106" s="76" t="s">
        <v>53</v>
      </c>
      <c r="D106" s="76"/>
      <c r="E106" s="12" t="s">
        <v>490</v>
      </c>
      <c r="F106" s="6">
        <f t="shared" si="141"/>
        <v>7000</v>
      </c>
      <c r="G106" s="6">
        <f t="shared" si="141"/>
        <v>3000</v>
      </c>
      <c r="H106" s="6">
        <f t="shared" si="141"/>
        <v>10000</v>
      </c>
      <c r="I106" s="6">
        <f t="shared" si="141"/>
        <v>0</v>
      </c>
      <c r="J106" s="6">
        <f t="shared" si="141"/>
        <v>0</v>
      </c>
      <c r="K106" s="6">
        <f t="shared" si="141"/>
        <v>-805.42643999999996</v>
      </c>
      <c r="L106" s="6">
        <f t="shared" si="141"/>
        <v>9194.5735600000007</v>
      </c>
      <c r="M106" s="6">
        <f t="shared" si="142"/>
        <v>4000</v>
      </c>
      <c r="N106" s="6">
        <f t="shared" si="143"/>
        <v>0</v>
      </c>
      <c r="O106" s="6">
        <f t="shared" si="143"/>
        <v>4000</v>
      </c>
      <c r="P106" s="6">
        <f t="shared" si="143"/>
        <v>0</v>
      </c>
      <c r="Q106" s="6">
        <f t="shared" si="143"/>
        <v>4000</v>
      </c>
      <c r="R106" s="6">
        <f t="shared" si="144"/>
        <v>4800</v>
      </c>
      <c r="S106" s="6">
        <f t="shared" si="145"/>
        <v>0</v>
      </c>
      <c r="T106" s="6">
        <f t="shared" si="145"/>
        <v>4800</v>
      </c>
      <c r="U106" s="6">
        <f t="shared" si="145"/>
        <v>0</v>
      </c>
      <c r="V106" s="6">
        <f t="shared" si="145"/>
        <v>4800</v>
      </c>
      <c r="W106" s="104"/>
    </row>
    <row r="107" spans="1:23" ht="15.75" outlineLevel="7" x14ac:dyDescent="0.2">
      <c r="A107" s="77" t="s">
        <v>513</v>
      </c>
      <c r="B107" s="77" t="s">
        <v>522</v>
      </c>
      <c r="C107" s="77" t="s">
        <v>53</v>
      </c>
      <c r="D107" s="77" t="s">
        <v>15</v>
      </c>
      <c r="E107" s="13" t="s">
        <v>16</v>
      </c>
      <c r="F107" s="7">
        <v>7000</v>
      </c>
      <c r="G107" s="7">
        <v>3000</v>
      </c>
      <c r="H107" s="7">
        <f>SUM(F107:G107)</f>
        <v>10000</v>
      </c>
      <c r="I107" s="7"/>
      <c r="J107" s="7"/>
      <c r="K107" s="7">
        <f>-752.72394-42.162-10.5405</f>
        <v>-805.42643999999996</v>
      </c>
      <c r="L107" s="7">
        <f>SUM(H107:K107)</f>
        <v>9194.5735600000007</v>
      </c>
      <c r="M107" s="7">
        <v>4000</v>
      </c>
      <c r="N107" s="7"/>
      <c r="O107" s="7">
        <f>SUM(M107:N107)</f>
        <v>4000</v>
      </c>
      <c r="P107" s="7"/>
      <c r="Q107" s="7">
        <f>SUM(O107:P107)</f>
        <v>4000</v>
      </c>
      <c r="R107" s="7">
        <v>4800</v>
      </c>
      <c r="S107" s="7"/>
      <c r="T107" s="7">
        <f>SUM(R107:S107)</f>
        <v>4800</v>
      </c>
      <c r="U107" s="7"/>
      <c r="V107" s="7">
        <f>SUM(T107:U107)</f>
        <v>4800</v>
      </c>
      <c r="W107" s="104"/>
    </row>
    <row r="108" spans="1:23" ht="15.75" outlineLevel="1" collapsed="1" x14ac:dyDescent="0.2">
      <c r="A108" s="76" t="s">
        <v>513</v>
      </c>
      <c r="B108" s="76" t="s">
        <v>503</v>
      </c>
      <c r="C108" s="76"/>
      <c r="D108" s="76"/>
      <c r="E108" s="12" t="s">
        <v>504</v>
      </c>
      <c r="F108" s="6">
        <f>F109+F117+F131+F157</f>
        <v>310658.59912999999</v>
      </c>
      <c r="G108" s="6">
        <f>G109+G117+G131+G157</f>
        <v>-236041.19912999999</v>
      </c>
      <c r="H108" s="6">
        <f>H109+H117+H131+H157</f>
        <v>74617.399999999994</v>
      </c>
      <c r="I108" s="6">
        <f>I109+I117+I131+I157</f>
        <v>987.18859999999995</v>
      </c>
      <c r="J108" s="6">
        <f>J109+J117+J131+J157</f>
        <v>31.9</v>
      </c>
      <c r="K108" s="6">
        <f t="shared" ref="K108:L108" si="146">K109+K117+K131+K157</f>
        <v>1560.9328399999999</v>
      </c>
      <c r="L108" s="6">
        <f t="shared" si="146"/>
        <v>77197.421440000006</v>
      </c>
      <c r="M108" s="6">
        <f t="shared" ref="M108:T108" si="147">M109+M117+M131+M157</f>
        <v>129694.7</v>
      </c>
      <c r="N108" s="6">
        <f t="shared" si="147"/>
        <v>0</v>
      </c>
      <c r="O108" s="6">
        <f t="shared" si="147"/>
        <v>129694.7</v>
      </c>
      <c r="P108" s="6">
        <f t="shared" si="147"/>
        <v>22.1</v>
      </c>
      <c r="Q108" s="6">
        <f t="shared" si="147"/>
        <v>129716.8</v>
      </c>
      <c r="R108" s="6">
        <f t="shared" si="147"/>
        <v>72970.599999999991</v>
      </c>
      <c r="S108" s="6">
        <f t="shared" si="147"/>
        <v>0</v>
      </c>
      <c r="T108" s="6">
        <f t="shared" si="147"/>
        <v>72970.599999999991</v>
      </c>
      <c r="U108" s="6">
        <f t="shared" ref="U108:V108" si="148">U109+U117+U131+U157</f>
        <v>22.1</v>
      </c>
      <c r="V108" s="6">
        <f t="shared" si="148"/>
        <v>72992.7</v>
      </c>
      <c r="W108" s="104"/>
    </row>
    <row r="109" spans="1:23" ht="31.5" hidden="1" outlineLevel="2" x14ac:dyDescent="0.2">
      <c r="A109" s="76" t="s">
        <v>513</v>
      </c>
      <c r="B109" s="76" t="s">
        <v>503</v>
      </c>
      <c r="C109" s="76" t="s">
        <v>54</v>
      </c>
      <c r="D109" s="76"/>
      <c r="E109" s="12" t="s">
        <v>55</v>
      </c>
      <c r="F109" s="6">
        <f t="shared" ref="F109:V109" si="149">F110</f>
        <v>365</v>
      </c>
      <c r="G109" s="6">
        <f t="shared" si="149"/>
        <v>0</v>
      </c>
      <c r="H109" s="6">
        <f t="shared" si="149"/>
        <v>365</v>
      </c>
      <c r="I109" s="6">
        <f t="shared" si="149"/>
        <v>0</v>
      </c>
      <c r="J109" s="6">
        <f t="shared" si="149"/>
        <v>0</v>
      </c>
      <c r="K109" s="6">
        <f t="shared" si="149"/>
        <v>0</v>
      </c>
      <c r="L109" s="6">
        <f t="shared" si="149"/>
        <v>365</v>
      </c>
      <c r="M109" s="6">
        <f t="shared" si="149"/>
        <v>342.5</v>
      </c>
      <c r="N109" s="6">
        <f t="shared" si="149"/>
        <v>0</v>
      </c>
      <c r="O109" s="6">
        <f t="shared" si="149"/>
        <v>342.5</v>
      </c>
      <c r="P109" s="6">
        <f t="shared" si="149"/>
        <v>0</v>
      </c>
      <c r="Q109" s="6">
        <f t="shared" si="149"/>
        <v>342.5</v>
      </c>
      <c r="R109" s="6">
        <f t="shared" si="149"/>
        <v>342.5</v>
      </c>
      <c r="S109" s="6">
        <f t="shared" si="149"/>
        <v>0</v>
      </c>
      <c r="T109" s="6">
        <f t="shared" si="149"/>
        <v>342.5</v>
      </c>
      <c r="U109" s="6">
        <f t="shared" si="149"/>
        <v>0</v>
      </c>
      <c r="V109" s="6">
        <f t="shared" si="149"/>
        <v>342.5</v>
      </c>
      <c r="W109" s="104"/>
    </row>
    <row r="110" spans="1:23" ht="18.75" hidden="1" customHeight="1" outlineLevel="3" x14ac:dyDescent="0.2">
      <c r="A110" s="76" t="s">
        <v>513</v>
      </c>
      <c r="B110" s="76" t="s">
        <v>503</v>
      </c>
      <c r="C110" s="76" t="s">
        <v>56</v>
      </c>
      <c r="D110" s="76"/>
      <c r="E110" s="12" t="s">
        <v>57</v>
      </c>
      <c r="F110" s="6">
        <f>F114+F111</f>
        <v>365</v>
      </c>
      <c r="G110" s="6">
        <f>G114+G111</f>
        <v>0</v>
      </c>
      <c r="H110" s="6">
        <f>H114+H111</f>
        <v>365</v>
      </c>
      <c r="I110" s="6">
        <f>I114+I111</f>
        <v>0</v>
      </c>
      <c r="J110" s="6">
        <f>J114+J111</f>
        <v>0</v>
      </c>
      <c r="K110" s="6">
        <f t="shared" ref="K110:L110" si="150">K114+K111</f>
        <v>0</v>
      </c>
      <c r="L110" s="6">
        <f t="shared" si="150"/>
        <v>365</v>
      </c>
      <c r="M110" s="6">
        <f t="shared" ref="M110:R110" si="151">M114+M111</f>
        <v>342.5</v>
      </c>
      <c r="N110" s="6">
        <f t="shared" ref="N110" si="152">N114+N111</f>
        <v>0</v>
      </c>
      <c r="O110" s="6">
        <f t="shared" ref="O110:Q110" si="153">O114+O111</f>
        <v>342.5</v>
      </c>
      <c r="P110" s="6">
        <f t="shared" si="153"/>
        <v>0</v>
      </c>
      <c r="Q110" s="6">
        <f t="shared" si="153"/>
        <v>342.5</v>
      </c>
      <c r="R110" s="6">
        <f t="shared" si="151"/>
        <v>342.5</v>
      </c>
      <c r="S110" s="6">
        <f t="shared" ref="S110" si="154">S114+S111</f>
        <v>0</v>
      </c>
      <c r="T110" s="6">
        <f t="shared" ref="T110:V110" si="155">T114+T111</f>
        <v>342.5</v>
      </c>
      <c r="U110" s="6">
        <f t="shared" si="155"/>
        <v>0</v>
      </c>
      <c r="V110" s="6">
        <f t="shared" si="155"/>
        <v>342.5</v>
      </c>
      <c r="W110" s="104"/>
    </row>
    <row r="111" spans="1:23" ht="31.5" hidden="1" outlineLevel="3" x14ac:dyDescent="0.2">
      <c r="A111" s="76" t="s">
        <v>513</v>
      </c>
      <c r="B111" s="76" t="s">
        <v>503</v>
      </c>
      <c r="C111" s="76" t="s">
        <v>341</v>
      </c>
      <c r="D111" s="76"/>
      <c r="E111" s="12" t="s">
        <v>342</v>
      </c>
      <c r="F111" s="6">
        <f t="shared" ref="F111:L112" si="156">F112</f>
        <v>22.5</v>
      </c>
      <c r="G111" s="6">
        <f t="shared" si="156"/>
        <v>0</v>
      </c>
      <c r="H111" s="6">
        <f t="shared" si="156"/>
        <v>22.5</v>
      </c>
      <c r="I111" s="6">
        <f t="shared" si="156"/>
        <v>0</v>
      </c>
      <c r="J111" s="6">
        <f t="shared" si="156"/>
        <v>0</v>
      </c>
      <c r="K111" s="6">
        <f t="shared" si="156"/>
        <v>0</v>
      </c>
      <c r="L111" s="6">
        <f t="shared" si="156"/>
        <v>22.5</v>
      </c>
      <c r="M111" s="6">
        <f t="shared" ref="M111:R112" si="157">M112</f>
        <v>0</v>
      </c>
      <c r="N111" s="6">
        <f t="shared" ref="N111:N112" si="158">N112</f>
        <v>0</v>
      </c>
      <c r="O111" s="6"/>
      <c r="P111" s="6">
        <f t="shared" ref="P111:Q112" si="159">P112</f>
        <v>0</v>
      </c>
      <c r="Q111" s="6">
        <f t="shared" si="159"/>
        <v>0</v>
      </c>
      <c r="R111" s="6">
        <f t="shared" si="157"/>
        <v>0</v>
      </c>
      <c r="S111" s="6">
        <f t="shared" ref="S111:S112" si="160">S112</f>
        <v>0</v>
      </c>
      <c r="T111" s="6"/>
      <c r="U111" s="6">
        <f t="shared" ref="U111:V112" si="161">U112</f>
        <v>0</v>
      </c>
      <c r="V111" s="6">
        <f t="shared" si="161"/>
        <v>0</v>
      </c>
      <c r="W111" s="104"/>
    </row>
    <row r="112" spans="1:23" ht="31.5" hidden="1" outlineLevel="3" x14ac:dyDescent="0.2">
      <c r="A112" s="76" t="s">
        <v>513</v>
      </c>
      <c r="B112" s="76" t="s">
        <v>503</v>
      </c>
      <c r="C112" s="76" t="s">
        <v>343</v>
      </c>
      <c r="D112" s="76"/>
      <c r="E112" s="12" t="s">
        <v>344</v>
      </c>
      <c r="F112" s="6">
        <f t="shared" si="156"/>
        <v>22.5</v>
      </c>
      <c r="G112" s="6">
        <f t="shared" si="156"/>
        <v>0</v>
      </c>
      <c r="H112" s="6">
        <f t="shared" si="156"/>
        <v>22.5</v>
      </c>
      <c r="I112" s="6">
        <f t="shared" si="156"/>
        <v>0</v>
      </c>
      <c r="J112" s="6">
        <f t="shared" si="156"/>
        <v>0</v>
      </c>
      <c r="K112" s="6">
        <f t="shared" si="156"/>
        <v>0</v>
      </c>
      <c r="L112" s="6">
        <f t="shared" si="156"/>
        <v>22.5</v>
      </c>
      <c r="M112" s="6">
        <f t="shared" si="157"/>
        <v>0</v>
      </c>
      <c r="N112" s="6">
        <f t="shared" si="158"/>
        <v>0</v>
      </c>
      <c r="O112" s="6"/>
      <c r="P112" s="6">
        <f t="shared" si="159"/>
        <v>0</v>
      </c>
      <c r="Q112" s="6">
        <f t="shared" si="159"/>
        <v>0</v>
      </c>
      <c r="R112" s="6">
        <f t="shared" si="157"/>
        <v>0</v>
      </c>
      <c r="S112" s="6">
        <f t="shared" si="160"/>
        <v>0</v>
      </c>
      <c r="T112" s="6"/>
      <c r="U112" s="6">
        <f t="shared" si="161"/>
        <v>0</v>
      </c>
      <c r="V112" s="6">
        <f t="shared" si="161"/>
        <v>0</v>
      </c>
      <c r="W112" s="104"/>
    </row>
    <row r="113" spans="1:23" ht="15.75" hidden="1" outlineLevel="3" x14ac:dyDescent="0.2">
      <c r="A113" s="77" t="s">
        <v>513</v>
      </c>
      <c r="B113" s="77" t="s">
        <v>503</v>
      </c>
      <c r="C113" s="77" t="s">
        <v>343</v>
      </c>
      <c r="D113" s="77" t="s">
        <v>7</v>
      </c>
      <c r="E113" s="13" t="s">
        <v>8</v>
      </c>
      <c r="F113" s="7">
        <v>22.5</v>
      </c>
      <c r="G113" s="7"/>
      <c r="H113" s="7">
        <f>SUM(F113:G113)</f>
        <v>22.5</v>
      </c>
      <c r="I113" s="7"/>
      <c r="J113" s="7"/>
      <c r="K113" s="7"/>
      <c r="L113" s="7">
        <f>SUM(H113:K113)</f>
        <v>22.5</v>
      </c>
      <c r="M113" s="7"/>
      <c r="N113" s="7"/>
      <c r="O113" s="7"/>
      <c r="P113" s="7"/>
      <c r="Q113" s="7">
        <f>SUM(O113:P113)</f>
        <v>0</v>
      </c>
      <c r="R113" s="7"/>
      <c r="S113" s="7"/>
      <c r="T113" s="7"/>
      <c r="U113" s="7"/>
      <c r="V113" s="7">
        <f>SUM(T113:U113)</f>
        <v>0</v>
      </c>
      <c r="W113" s="104"/>
    </row>
    <row r="114" spans="1:23" ht="47.25" hidden="1" outlineLevel="4" x14ac:dyDescent="0.2">
      <c r="A114" s="76" t="s">
        <v>513</v>
      </c>
      <c r="B114" s="76" t="s">
        <v>503</v>
      </c>
      <c r="C114" s="76" t="s">
        <v>58</v>
      </c>
      <c r="D114" s="76"/>
      <c r="E114" s="12" t="s">
        <v>59</v>
      </c>
      <c r="F114" s="6">
        <f t="shared" ref="F114:L115" si="162">F115</f>
        <v>342.5</v>
      </c>
      <c r="G114" s="6">
        <f t="shared" si="162"/>
        <v>0</v>
      </c>
      <c r="H114" s="6">
        <f t="shared" si="162"/>
        <v>342.5</v>
      </c>
      <c r="I114" s="6">
        <f t="shared" si="162"/>
        <v>0</v>
      </c>
      <c r="J114" s="6">
        <f t="shared" si="162"/>
        <v>0</v>
      </c>
      <c r="K114" s="6">
        <f t="shared" si="162"/>
        <v>0</v>
      </c>
      <c r="L114" s="6">
        <f t="shared" si="162"/>
        <v>342.5</v>
      </c>
      <c r="M114" s="6">
        <f t="shared" ref="M114:M115" si="163">M115</f>
        <v>342.5</v>
      </c>
      <c r="N114" s="6">
        <f t="shared" ref="N114:Q115" si="164">N115</f>
        <v>0</v>
      </c>
      <c r="O114" s="6">
        <f t="shared" si="164"/>
        <v>342.5</v>
      </c>
      <c r="P114" s="6">
        <f t="shared" si="164"/>
        <v>0</v>
      </c>
      <c r="Q114" s="6">
        <f t="shared" si="164"/>
        <v>342.5</v>
      </c>
      <c r="R114" s="6">
        <f t="shared" ref="R114:R115" si="165">R115</f>
        <v>342.5</v>
      </c>
      <c r="S114" s="6">
        <f t="shared" ref="S114:V115" si="166">S115</f>
        <v>0</v>
      </c>
      <c r="T114" s="6">
        <f t="shared" si="166"/>
        <v>342.5</v>
      </c>
      <c r="U114" s="6">
        <f t="shared" si="166"/>
        <v>0</v>
      </c>
      <c r="V114" s="6">
        <f t="shared" si="166"/>
        <v>342.5</v>
      </c>
      <c r="W114" s="104"/>
    </row>
    <row r="115" spans="1:23" ht="15.75" hidden="1" outlineLevel="5" x14ac:dyDescent="0.2">
      <c r="A115" s="76" t="s">
        <v>513</v>
      </c>
      <c r="B115" s="76" t="s">
        <v>503</v>
      </c>
      <c r="C115" s="76" t="s">
        <v>60</v>
      </c>
      <c r="D115" s="76"/>
      <c r="E115" s="12" t="s">
        <v>61</v>
      </c>
      <c r="F115" s="6">
        <f t="shared" si="162"/>
        <v>342.5</v>
      </c>
      <c r="G115" s="6">
        <f t="shared" si="162"/>
        <v>0</v>
      </c>
      <c r="H115" s="6">
        <f t="shared" si="162"/>
        <v>342.5</v>
      </c>
      <c r="I115" s="6">
        <f t="shared" si="162"/>
        <v>0</v>
      </c>
      <c r="J115" s="6">
        <f t="shared" si="162"/>
        <v>0</v>
      </c>
      <c r="K115" s="6">
        <f t="shared" si="162"/>
        <v>0</v>
      </c>
      <c r="L115" s="6">
        <f t="shared" si="162"/>
        <v>342.5</v>
      </c>
      <c r="M115" s="6">
        <f t="shared" si="163"/>
        <v>342.5</v>
      </c>
      <c r="N115" s="6">
        <f t="shared" si="164"/>
        <v>0</v>
      </c>
      <c r="O115" s="6">
        <f t="shared" si="164"/>
        <v>342.5</v>
      </c>
      <c r="P115" s="6">
        <f t="shared" si="164"/>
        <v>0</v>
      </c>
      <c r="Q115" s="6">
        <f t="shared" si="164"/>
        <v>342.5</v>
      </c>
      <c r="R115" s="6">
        <f t="shared" si="165"/>
        <v>342.5</v>
      </c>
      <c r="S115" s="6">
        <f t="shared" si="166"/>
        <v>0</v>
      </c>
      <c r="T115" s="6">
        <f t="shared" si="166"/>
        <v>342.5</v>
      </c>
      <c r="U115" s="6">
        <f t="shared" si="166"/>
        <v>0</v>
      </c>
      <c r="V115" s="6">
        <f t="shared" si="166"/>
        <v>342.5</v>
      </c>
      <c r="W115" s="104"/>
    </row>
    <row r="116" spans="1:23" ht="15.75" hidden="1" outlineLevel="7" x14ac:dyDescent="0.2">
      <c r="A116" s="77" t="s">
        <v>513</v>
      </c>
      <c r="B116" s="77" t="s">
        <v>503</v>
      </c>
      <c r="C116" s="77" t="s">
        <v>60</v>
      </c>
      <c r="D116" s="77" t="s">
        <v>7</v>
      </c>
      <c r="E116" s="13" t="s">
        <v>8</v>
      </c>
      <c r="F116" s="7">
        <v>342.5</v>
      </c>
      <c r="G116" s="7"/>
      <c r="H116" s="7">
        <f>SUM(F116:G116)</f>
        <v>342.5</v>
      </c>
      <c r="I116" s="7"/>
      <c r="J116" s="7"/>
      <c r="K116" s="7"/>
      <c r="L116" s="7">
        <f>SUM(H116:K116)</f>
        <v>342.5</v>
      </c>
      <c r="M116" s="7">
        <v>342.5</v>
      </c>
      <c r="N116" s="7"/>
      <c r="O116" s="7">
        <f>SUM(M116:N116)</f>
        <v>342.5</v>
      </c>
      <c r="P116" s="7"/>
      <c r="Q116" s="7">
        <f>SUM(O116:P116)</f>
        <v>342.5</v>
      </c>
      <c r="R116" s="7">
        <v>342.5</v>
      </c>
      <c r="S116" s="7"/>
      <c r="T116" s="7">
        <f>SUM(R116:S116)</f>
        <v>342.5</v>
      </c>
      <c r="U116" s="7"/>
      <c r="V116" s="7">
        <f>SUM(T116:U116)</f>
        <v>342.5</v>
      </c>
      <c r="W116" s="104"/>
    </row>
    <row r="117" spans="1:23" ht="31.5" outlineLevel="2" x14ac:dyDescent="0.2">
      <c r="A117" s="76" t="s">
        <v>513</v>
      </c>
      <c r="B117" s="76" t="s">
        <v>503</v>
      </c>
      <c r="C117" s="76" t="s">
        <v>62</v>
      </c>
      <c r="D117" s="76"/>
      <c r="E117" s="12" t="s">
        <v>63</v>
      </c>
      <c r="F117" s="6">
        <f>F118+F127</f>
        <v>5515.11913</v>
      </c>
      <c r="G117" s="6">
        <f>G118+G127</f>
        <v>-2697.4191300000002</v>
      </c>
      <c r="H117" s="6">
        <f>H118+H127</f>
        <v>2817.7000000000003</v>
      </c>
      <c r="I117" s="6">
        <f>I118+I127</f>
        <v>0</v>
      </c>
      <c r="J117" s="6">
        <f>J118+J127</f>
        <v>0</v>
      </c>
      <c r="K117" s="6">
        <f t="shared" ref="K117:L117" si="167">K118+K127</f>
        <v>580.50639999999999</v>
      </c>
      <c r="L117" s="6">
        <f t="shared" si="167"/>
        <v>3398.2064</v>
      </c>
      <c r="M117" s="6">
        <f t="shared" ref="M117:T117" si="168">M118+M127</f>
        <v>4123.7</v>
      </c>
      <c r="N117" s="6">
        <f t="shared" si="168"/>
        <v>0</v>
      </c>
      <c r="O117" s="6">
        <f t="shared" si="168"/>
        <v>4123.7</v>
      </c>
      <c r="P117" s="6">
        <f t="shared" si="168"/>
        <v>0</v>
      </c>
      <c r="Q117" s="6">
        <f t="shared" si="168"/>
        <v>4123.7</v>
      </c>
      <c r="R117" s="6">
        <f t="shared" si="168"/>
        <v>4123.7</v>
      </c>
      <c r="S117" s="6">
        <f t="shared" si="168"/>
        <v>0</v>
      </c>
      <c r="T117" s="6">
        <f t="shared" si="168"/>
        <v>4123.7</v>
      </c>
      <c r="U117" s="6">
        <f t="shared" ref="U117:V117" si="169">U118+U127</f>
        <v>0</v>
      </c>
      <c r="V117" s="6">
        <f t="shared" si="169"/>
        <v>4123.7</v>
      </c>
      <c r="W117" s="104"/>
    </row>
    <row r="118" spans="1:23" ht="31.5" outlineLevel="3" x14ac:dyDescent="0.2">
      <c r="A118" s="76" t="s">
        <v>513</v>
      </c>
      <c r="B118" s="76" t="s">
        <v>503</v>
      </c>
      <c r="C118" s="76" t="s">
        <v>64</v>
      </c>
      <c r="D118" s="76"/>
      <c r="E118" s="12" t="s">
        <v>65</v>
      </c>
      <c r="F118" s="6">
        <f t="shared" ref="F118:V118" si="170">F119</f>
        <v>5240.3191299999999</v>
      </c>
      <c r="G118" s="6">
        <f t="shared" si="170"/>
        <v>-2697.4191300000002</v>
      </c>
      <c r="H118" s="6">
        <f t="shared" si="170"/>
        <v>2542.9</v>
      </c>
      <c r="I118" s="6">
        <f t="shared" si="170"/>
        <v>0</v>
      </c>
      <c r="J118" s="6">
        <f t="shared" si="170"/>
        <v>0</v>
      </c>
      <c r="K118" s="6">
        <f t="shared" si="170"/>
        <v>580.50639999999999</v>
      </c>
      <c r="L118" s="6">
        <f t="shared" si="170"/>
        <v>3123.4063999999998</v>
      </c>
      <c r="M118" s="6">
        <f t="shared" si="170"/>
        <v>3848.9</v>
      </c>
      <c r="N118" s="6">
        <f t="shared" si="170"/>
        <v>0</v>
      </c>
      <c r="O118" s="6">
        <f t="shared" si="170"/>
        <v>3848.9</v>
      </c>
      <c r="P118" s="6">
        <f t="shared" si="170"/>
        <v>0</v>
      </c>
      <c r="Q118" s="6">
        <f t="shared" si="170"/>
        <v>3848.9</v>
      </c>
      <c r="R118" s="6">
        <f t="shared" si="170"/>
        <v>3848.9</v>
      </c>
      <c r="S118" s="6">
        <f t="shared" si="170"/>
        <v>0</v>
      </c>
      <c r="T118" s="6">
        <f t="shared" si="170"/>
        <v>3848.9</v>
      </c>
      <c r="U118" s="6">
        <f t="shared" si="170"/>
        <v>0</v>
      </c>
      <c r="V118" s="6">
        <f t="shared" si="170"/>
        <v>3848.9</v>
      </c>
      <c r="W118" s="104"/>
    </row>
    <row r="119" spans="1:23" ht="31.5" outlineLevel="4" x14ac:dyDescent="0.2">
      <c r="A119" s="76" t="s">
        <v>513</v>
      </c>
      <c r="B119" s="76" t="s">
        <v>503</v>
      </c>
      <c r="C119" s="76" t="s">
        <v>66</v>
      </c>
      <c r="D119" s="76"/>
      <c r="E119" s="12" t="s">
        <v>67</v>
      </c>
      <c r="F119" s="6">
        <f>F120+F123+F125</f>
        <v>5240.3191299999999</v>
      </c>
      <c r="G119" s="6">
        <f>G120+G123+G125</f>
        <v>-2697.4191300000002</v>
      </c>
      <c r="H119" s="6">
        <f>H120+H123+H125</f>
        <v>2542.9</v>
      </c>
      <c r="I119" s="6">
        <f>I120+I123+I125</f>
        <v>0</v>
      </c>
      <c r="J119" s="6">
        <f>J120+J123+J125</f>
        <v>0</v>
      </c>
      <c r="K119" s="6">
        <f t="shared" ref="K119:L119" si="171">K120+K123+K125</f>
        <v>580.50639999999999</v>
      </c>
      <c r="L119" s="6">
        <f t="shared" si="171"/>
        <v>3123.4063999999998</v>
      </c>
      <c r="M119" s="6">
        <f t="shared" ref="M119:R119" si="172">M120+M123+M125</f>
        <v>3848.9</v>
      </c>
      <c r="N119" s="6">
        <f t="shared" ref="N119" si="173">N120+N123+N125</f>
        <v>0</v>
      </c>
      <c r="O119" s="6">
        <f t="shared" ref="O119:Q119" si="174">O120+O123+O125</f>
        <v>3848.9</v>
      </c>
      <c r="P119" s="6">
        <f t="shared" si="174"/>
        <v>0</v>
      </c>
      <c r="Q119" s="6">
        <f t="shared" si="174"/>
        <v>3848.9</v>
      </c>
      <c r="R119" s="6">
        <f t="shared" si="172"/>
        <v>3848.9</v>
      </c>
      <c r="S119" s="6">
        <f t="shared" ref="S119" si="175">S120+S123+S125</f>
        <v>0</v>
      </c>
      <c r="T119" s="6">
        <f t="shared" ref="T119:V119" si="176">T120+T123+T125</f>
        <v>3848.9</v>
      </c>
      <c r="U119" s="6">
        <f t="shared" si="176"/>
        <v>0</v>
      </c>
      <c r="V119" s="6">
        <f t="shared" si="176"/>
        <v>3848.9</v>
      </c>
      <c r="W119" s="104"/>
    </row>
    <row r="120" spans="1:23" ht="31.5" outlineLevel="5" collapsed="1" x14ac:dyDescent="0.2">
      <c r="A120" s="76" t="s">
        <v>513</v>
      </c>
      <c r="B120" s="76" t="s">
        <v>503</v>
      </c>
      <c r="C120" s="76" t="s">
        <v>68</v>
      </c>
      <c r="D120" s="76"/>
      <c r="E120" s="12" t="s">
        <v>69</v>
      </c>
      <c r="F120" s="6">
        <f>F121+F122</f>
        <v>2542.9</v>
      </c>
      <c r="G120" s="6">
        <f>G121+G122</f>
        <v>0</v>
      </c>
      <c r="H120" s="6">
        <f>H121+H122</f>
        <v>2542.9</v>
      </c>
      <c r="I120" s="6">
        <f>I121+I122</f>
        <v>0</v>
      </c>
      <c r="J120" s="6">
        <f>J121+J122</f>
        <v>0</v>
      </c>
      <c r="K120" s="6">
        <f t="shared" ref="K120:L120" si="177">K121+K122</f>
        <v>580.50639999999999</v>
      </c>
      <c r="L120" s="6">
        <f t="shared" si="177"/>
        <v>3123.4063999999998</v>
      </c>
      <c r="M120" s="6">
        <f t="shared" ref="M120:T120" si="178">M121+M122</f>
        <v>2542.9</v>
      </c>
      <c r="N120" s="6">
        <f t="shared" si="178"/>
        <v>0</v>
      </c>
      <c r="O120" s="6">
        <f t="shared" si="178"/>
        <v>2542.9</v>
      </c>
      <c r="P120" s="6">
        <f t="shared" si="178"/>
        <v>0</v>
      </c>
      <c r="Q120" s="6">
        <f t="shared" si="178"/>
        <v>2542.9</v>
      </c>
      <c r="R120" s="6">
        <f t="shared" si="178"/>
        <v>2542.9</v>
      </c>
      <c r="S120" s="6">
        <f t="shared" si="178"/>
        <v>0</v>
      </c>
      <c r="T120" s="6">
        <f t="shared" si="178"/>
        <v>2542.9</v>
      </c>
      <c r="U120" s="6">
        <f t="shared" ref="U120:V120" si="179">U121+U122</f>
        <v>0</v>
      </c>
      <c r="V120" s="6">
        <f t="shared" si="179"/>
        <v>2542.9</v>
      </c>
      <c r="W120" s="104"/>
    </row>
    <row r="121" spans="1:23" ht="15.75" hidden="1" outlineLevel="7" x14ac:dyDescent="0.2">
      <c r="A121" s="77" t="s">
        <v>513</v>
      </c>
      <c r="B121" s="77" t="s">
        <v>503</v>
      </c>
      <c r="C121" s="77" t="s">
        <v>68</v>
      </c>
      <c r="D121" s="77" t="s">
        <v>7</v>
      </c>
      <c r="E121" s="13" t="s">
        <v>8</v>
      </c>
      <c r="F121" s="7">
        <v>45</v>
      </c>
      <c r="G121" s="7"/>
      <c r="H121" s="7">
        <f>SUM(F121:G121)</f>
        <v>45</v>
      </c>
      <c r="I121" s="7"/>
      <c r="J121" s="7"/>
      <c r="K121" s="7"/>
      <c r="L121" s="7">
        <f>SUM(H121:K121)</f>
        <v>45</v>
      </c>
      <c r="M121" s="7">
        <v>45</v>
      </c>
      <c r="N121" s="7"/>
      <c r="O121" s="7">
        <f t="shared" ref="O121:O122" si="180">SUM(M121:N121)</f>
        <v>45</v>
      </c>
      <c r="P121" s="7"/>
      <c r="Q121" s="7">
        <f t="shared" ref="Q121:Q122" si="181">SUM(O121:P121)</f>
        <v>45</v>
      </c>
      <c r="R121" s="7">
        <v>45</v>
      </c>
      <c r="S121" s="7"/>
      <c r="T121" s="7">
        <f t="shared" ref="T121:T122" si="182">SUM(R121:S121)</f>
        <v>45</v>
      </c>
      <c r="U121" s="7"/>
      <c r="V121" s="7">
        <f t="shared" ref="V121:V122" si="183">SUM(T121:U121)</f>
        <v>45</v>
      </c>
      <c r="W121" s="104"/>
    </row>
    <row r="122" spans="1:23" ht="31.5" outlineLevel="7" x14ac:dyDescent="0.2">
      <c r="A122" s="77" t="s">
        <v>513</v>
      </c>
      <c r="B122" s="77" t="s">
        <v>503</v>
      </c>
      <c r="C122" s="77" t="s">
        <v>68</v>
      </c>
      <c r="D122" s="77" t="s">
        <v>70</v>
      </c>
      <c r="E122" s="13" t="s">
        <v>71</v>
      </c>
      <c r="F122" s="7">
        <v>2497.9</v>
      </c>
      <c r="G122" s="7"/>
      <c r="H122" s="7">
        <f>SUM(F122:G122)</f>
        <v>2497.9</v>
      </c>
      <c r="I122" s="7"/>
      <c r="J122" s="7"/>
      <c r="K122" s="7">
        <v>580.50639999999999</v>
      </c>
      <c r="L122" s="7">
        <f>SUM(H122:K122)</f>
        <v>3078.4063999999998</v>
      </c>
      <c r="M122" s="7">
        <v>2497.9</v>
      </c>
      <c r="N122" s="7"/>
      <c r="O122" s="7">
        <f t="shared" si="180"/>
        <v>2497.9</v>
      </c>
      <c r="P122" s="7"/>
      <c r="Q122" s="7">
        <f t="shared" si="181"/>
        <v>2497.9</v>
      </c>
      <c r="R122" s="7">
        <v>2497.9</v>
      </c>
      <c r="S122" s="7"/>
      <c r="T122" s="7">
        <f t="shared" si="182"/>
        <v>2497.9</v>
      </c>
      <c r="U122" s="7"/>
      <c r="V122" s="7">
        <f t="shared" si="183"/>
        <v>2497.9</v>
      </c>
      <c r="W122" s="104"/>
    </row>
    <row r="123" spans="1:23" s="98" customFormat="1" ht="31.5" hidden="1" outlineLevel="7" x14ac:dyDescent="0.2">
      <c r="A123" s="76" t="s">
        <v>513</v>
      </c>
      <c r="B123" s="76" t="s">
        <v>503</v>
      </c>
      <c r="C123" s="78" t="s">
        <v>467</v>
      </c>
      <c r="D123" s="76"/>
      <c r="E123" s="14" t="s">
        <v>524</v>
      </c>
      <c r="F123" s="6">
        <f>F124</f>
        <v>1730.3</v>
      </c>
      <c r="G123" s="6">
        <f>G124</f>
        <v>-1730.3</v>
      </c>
      <c r="H123" s="6"/>
      <c r="I123" s="6">
        <f>I124</f>
        <v>0</v>
      </c>
      <c r="J123" s="6">
        <f>J124</f>
        <v>0</v>
      </c>
      <c r="K123" s="6">
        <f>K124</f>
        <v>0</v>
      </c>
      <c r="L123" s="6"/>
      <c r="M123" s="6">
        <f t="shared" ref="M123:R125" si="184">M124</f>
        <v>1306</v>
      </c>
      <c r="N123" s="6">
        <f>N124</f>
        <v>0</v>
      </c>
      <c r="O123" s="6">
        <f>O124</f>
        <v>1306</v>
      </c>
      <c r="P123" s="6">
        <f>P124</f>
        <v>0</v>
      </c>
      <c r="Q123" s="6">
        <f>Q124</f>
        <v>1306</v>
      </c>
      <c r="R123" s="6">
        <f t="shared" si="184"/>
        <v>1306</v>
      </c>
      <c r="S123" s="6">
        <f>S124</f>
        <v>0</v>
      </c>
      <c r="T123" s="6">
        <f>T124</f>
        <v>1306</v>
      </c>
      <c r="U123" s="6">
        <f>U124</f>
        <v>0</v>
      </c>
      <c r="V123" s="6">
        <f>V124</f>
        <v>1306</v>
      </c>
      <c r="W123" s="104"/>
    </row>
    <row r="124" spans="1:23" ht="31.5" hidden="1" outlineLevel="7" x14ac:dyDescent="0.2">
      <c r="A124" s="77" t="s">
        <v>513</v>
      </c>
      <c r="B124" s="77" t="s">
        <v>503</v>
      </c>
      <c r="C124" s="79" t="s">
        <v>467</v>
      </c>
      <c r="D124" s="77" t="s">
        <v>70</v>
      </c>
      <c r="E124" s="13" t="s">
        <v>71</v>
      </c>
      <c r="F124" s="7">
        <v>1730.3</v>
      </c>
      <c r="G124" s="8">
        <v>-1730.3</v>
      </c>
      <c r="H124" s="8"/>
      <c r="I124" s="8"/>
      <c r="J124" s="8"/>
      <c r="K124" s="8"/>
      <c r="L124" s="8"/>
      <c r="M124" s="7">
        <v>1306</v>
      </c>
      <c r="N124" s="7"/>
      <c r="O124" s="7">
        <f>SUM(M124:N124)</f>
        <v>1306</v>
      </c>
      <c r="P124" s="8"/>
      <c r="Q124" s="7">
        <f>SUM(O124:P124)</f>
        <v>1306</v>
      </c>
      <c r="R124" s="7">
        <v>1306</v>
      </c>
      <c r="S124" s="7"/>
      <c r="T124" s="7">
        <f>SUM(R124:S124)</f>
        <v>1306</v>
      </c>
      <c r="U124" s="8"/>
      <c r="V124" s="7">
        <f>SUM(T124:U124)</f>
        <v>1306</v>
      </c>
      <c r="W124" s="104"/>
    </row>
    <row r="125" spans="1:23" s="98" customFormat="1" ht="31.5" hidden="1" outlineLevel="7" x14ac:dyDescent="0.2">
      <c r="A125" s="76" t="s">
        <v>513</v>
      </c>
      <c r="B125" s="76" t="s">
        <v>503</v>
      </c>
      <c r="C125" s="78" t="s">
        <v>467</v>
      </c>
      <c r="D125" s="76"/>
      <c r="E125" s="14" t="s">
        <v>473</v>
      </c>
      <c r="F125" s="6">
        <f t="shared" ref="F125:L125" si="185">F126</f>
        <v>967.11913000000004</v>
      </c>
      <c r="G125" s="6">
        <f t="shared" si="185"/>
        <v>-967.11913000000004</v>
      </c>
      <c r="H125" s="6">
        <f t="shared" si="185"/>
        <v>0</v>
      </c>
      <c r="I125" s="6">
        <f t="shared" si="185"/>
        <v>0</v>
      </c>
      <c r="J125" s="6">
        <f t="shared" si="185"/>
        <v>0</v>
      </c>
      <c r="K125" s="6">
        <f t="shared" si="185"/>
        <v>0</v>
      </c>
      <c r="L125" s="6">
        <f t="shared" si="185"/>
        <v>0</v>
      </c>
      <c r="M125" s="6">
        <f t="shared" si="184"/>
        <v>0</v>
      </c>
      <c r="N125" s="6">
        <f>N126</f>
        <v>0</v>
      </c>
      <c r="O125" s="6">
        <f>O126</f>
        <v>0</v>
      </c>
      <c r="P125" s="6">
        <f>P126</f>
        <v>0</v>
      </c>
      <c r="Q125" s="6">
        <f>Q126</f>
        <v>0</v>
      </c>
      <c r="R125" s="6">
        <f t="shared" si="184"/>
        <v>0</v>
      </c>
      <c r="S125" s="6">
        <f>S126</f>
        <v>0</v>
      </c>
      <c r="T125" s="6">
        <f>T126</f>
        <v>0</v>
      </c>
      <c r="U125" s="6">
        <f>U126</f>
        <v>0</v>
      </c>
      <c r="V125" s="6">
        <f>V126</f>
        <v>0</v>
      </c>
      <c r="W125" s="104"/>
    </row>
    <row r="126" spans="1:23" ht="31.5" hidden="1" outlineLevel="7" x14ac:dyDescent="0.2">
      <c r="A126" s="77" t="s">
        <v>513</v>
      </c>
      <c r="B126" s="77" t="s">
        <v>503</v>
      </c>
      <c r="C126" s="79" t="s">
        <v>467</v>
      </c>
      <c r="D126" s="77" t="s">
        <v>70</v>
      </c>
      <c r="E126" s="13" t="s">
        <v>71</v>
      </c>
      <c r="F126" s="7">
        <f>685.96113+281.158</f>
        <v>967.11913000000004</v>
      </c>
      <c r="G126" s="8">
        <v>-967.11913000000004</v>
      </c>
      <c r="H126" s="8">
        <f>SUM(F126:G126)</f>
        <v>0</v>
      </c>
      <c r="I126" s="8"/>
      <c r="J126" s="8"/>
      <c r="K126" s="8"/>
      <c r="L126" s="8">
        <f>SUM(H126:K126)</f>
        <v>0</v>
      </c>
      <c r="M126" s="7"/>
      <c r="N126" s="7"/>
      <c r="O126" s="7">
        <f>SUM(M126:N126)</f>
        <v>0</v>
      </c>
      <c r="P126" s="8"/>
      <c r="Q126" s="8">
        <f>SUM(O126:P126)</f>
        <v>0</v>
      </c>
      <c r="R126" s="7"/>
      <c r="S126" s="7"/>
      <c r="T126" s="7">
        <f>SUM(R126:S126)</f>
        <v>0</v>
      </c>
      <c r="U126" s="8"/>
      <c r="V126" s="8">
        <f>SUM(T126:U126)</f>
        <v>0</v>
      </c>
      <c r="W126" s="104"/>
    </row>
    <row r="127" spans="1:23" ht="31.5" hidden="1" outlineLevel="3" x14ac:dyDescent="0.2">
      <c r="A127" s="76" t="s">
        <v>513</v>
      </c>
      <c r="B127" s="76" t="s">
        <v>503</v>
      </c>
      <c r="C127" s="76" t="s">
        <v>72</v>
      </c>
      <c r="D127" s="76"/>
      <c r="E127" s="12" t="s">
        <v>73</v>
      </c>
      <c r="F127" s="6">
        <f t="shared" ref="F127:L129" si="186">F128</f>
        <v>274.8</v>
      </c>
      <c r="G127" s="6">
        <f t="shared" si="186"/>
        <v>0</v>
      </c>
      <c r="H127" s="6">
        <f t="shared" si="186"/>
        <v>274.8</v>
      </c>
      <c r="I127" s="6">
        <f t="shared" si="186"/>
        <v>0</v>
      </c>
      <c r="J127" s="6">
        <f t="shared" si="186"/>
        <v>0</v>
      </c>
      <c r="K127" s="6">
        <f t="shared" si="186"/>
        <v>0</v>
      </c>
      <c r="L127" s="6">
        <f t="shared" si="186"/>
        <v>274.8</v>
      </c>
      <c r="M127" s="6">
        <f t="shared" ref="M127:M129" si="187">M128</f>
        <v>274.8</v>
      </c>
      <c r="N127" s="6">
        <f t="shared" ref="N127:Q129" si="188">N128</f>
        <v>0</v>
      </c>
      <c r="O127" s="6">
        <f t="shared" si="188"/>
        <v>274.8</v>
      </c>
      <c r="P127" s="6">
        <f t="shared" si="188"/>
        <v>0</v>
      </c>
      <c r="Q127" s="6">
        <f t="shared" si="188"/>
        <v>274.8</v>
      </c>
      <c r="R127" s="6">
        <f t="shared" ref="R127:R129" si="189">R128</f>
        <v>274.8</v>
      </c>
      <c r="S127" s="6">
        <f t="shared" ref="S127:V129" si="190">S128</f>
        <v>0</v>
      </c>
      <c r="T127" s="6">
        <f t="shared" si="190"/>
        <v>274.8</v>
      </c>
      <c r="U127" s="6">
        <f t="shared" si="190"/>
        <v>0</v>
      </c>
      <c r="V127" s="6">
        <f t="shared" si="190"/>
        <v>274.8</v>
      </c>
      <c r="W127" s="104"/>
    </row>
    <row r="128" spans="1:23" ht="31.5" hidden="1" outlineLevel="4" x14ac:dyDescent="0.2">
      <c r="A128" s="76" t="s">
        <v>513</v>
      </c>
      <c r="B128" s="76" t="s">
        <v>503</v>
      </c>
      <c r="C128" s="76" t="s">
        <v>74</v>
      </c>
      <c r="D128" s="76"/>
      <c r="E128" s="12" t="s">
        <v>75</v>
      </c>
      <c r="F128" s="6">
        <f t="shared" si="186"/>
        <v>274.8</v>
      </c>
      <c r="G128" s="6">
        <f t="shared" si="186"/>
        <v>0</v>
      </c>
      <c r="H128" s="6">
        <f t="shared" si="186"/>
        <v>274.8</v>
      </c>
      <c r="I128" s="6">
        <f t="shared" si="186"/>
        <v>0</v>
      </c>
      <c r="J128" s="6">
        <f t="shared" si="186"/>
        <v>0</v>
      </c>
      <c r="K128" s="6">
        <f t="shared" si="186"/>
        <v>0</v>
      </c>
      <c r="L128" s="6">
        <f t="shared" si="186"/>
        <v>274.8</v>
      </c>
      <c r="M128" s="6">
        <f t="shared" si="187"/>
        <v>274.8</v>
      </c>
      <c r="N128" s="6">
        <f t="shared" si="188"/>
        <v>0</v>
      </c>
      <c r="O128" s="6">
        <f t="shared" si="188"/>
        <v>274.8</v>
      </c>
      <c r="P128" s="6">
        <f t="shared" si="188"/>
        <v>0</v>
      </c>
      <c r="Q128" s="6">
        <f t="shared" si="188"/>
        <v>274.8</v>
      </c>
      <c r="R128" s="6">
        <f t="shared" si="189"/>
        <v>274.8</v>
      </c>
      <c r="S128" s="6">
        <f t="shared" si="190"/>
        <v>0</v>
      </c>
      <c r="T128" s="6">
        <f t="shared" si="190"/>
        <v>274.8</v>
      </c>
      <c r="U128" s="6">
        <f t="shared" si="190"/>
        <v>0</v>
      </c>
      <c r="V128" s="6">
        <f t="shared" si="190"/>
        <v>274.8</v>
      </c>
      <c r="W128" s="104"/>
    </row>
    <row r="129" spans="1:23" ht="31.5" hidden="1" outlineLevel="5" x14ac:dyDescent="0.2">
      <c r="A129" s="76" t="s">
        <v>513</v>
      </c>
      <c r="B129" s="76" t="s">
        <v>503</v>
      </c>
      <c r="C129" s="76" t="s">
        <v>458</v>
      </c>
      <c r="D129" s="76"/>
      <c r="E129" s="12" t="s">
        <v>459</v>
      </c>
      <c r="F129" s="6">
        <f t="shared" si="186"/>
        <v>274.8</v>
      </c>
      <c r="G129" s="6">
        <f t="shared" si="186"/>
        <v>0</v>
      </c>
      <c r="H129" s="6">
        <f t="shared" si="186"/>
        <v>274.8</v>
      </c>
      <c r="I129" s="6">
        <f t="shared" si="186"/>
        <v>0</v>
      </c>
      <c r="J129" s="6">
        <f t="shared" si="186"/>
        <v>0</v>
      </c>
      <c r="K129" s="6">
        <f t="shared" si="186"/>
        <v>0</v>
      </c>
      <c r="L129" s="6">
        <f t="shared" si="186"/>
        <v>274.8</v>
      </c>
      <c r="M129" s="6">
        <f t="shared" si="187"/>
        <v>274.8</v>
      </c>
      <c r="N129" s="6">
        <f t="shared" si="188"/>
        <v>0</v>
      </c>
      <c r="O129" s="6">
        <f t="shared" si="188"/>
        <v>274.8</v>
      </c>
      <c r="P129" s="6">
        <f t="shared" si="188"/>
        <v>0</v>
      </c>
      <c r="Q129" s="6">
        <f t="shared" si="188"/>
        <v>274.8</v>
      </c>
      <c r="R129" s="6">
        <f t="shared" si="189"/>
        <v>274.8</v>
      </c>
      <c r="S129" s="6">
        <f t="shared" si="190"/>
        <v>0</v>
      </c>
      <c r="T129" s="6">
        <f t="shared" si="190"/>
        <v>274.8</v>
      </c>
      <c r="U129" s="6">
        <f t="shared" si="190"/>
        <v>0</v>
      </c>
      <c r="V129" s="6">
        <f t="shared" si="190"/>
        <v>274.8</v>
      </c>
      <c r="W129" s="104"/>
    </row>
    <row r="130" spans="1:23" ht="31.5" hidden="1" outlineLevel="7" x14ac:dyDescent="0.2">
      <c r="A130" s="77" t="s">
        <v>513</v>
      </c>
      <c r="B130" s="77" t="s">
        <v>503</v>
      </c>
      <c r="C130" s="77" t="s">
        <v>458</v>
      </c>
      <c r="D130" s="77" t="s">
        <v>70</v>
      </c>
      <c r="E130" s="13" t="s">
        <v>71</v>
      </c>
      <c r="F130" s="9">
        <v>274.8</v>
      </c>
      <c r="G130" s="7"/>
      <c r="H130" s="7">
        <f>SUM(F130:G130)</f>
        <v>274.8</v>
      </c>
      <c r="I130" s="7"/>
      <c r="J130" s="7"/>
      <c r="K130" s="7"/>
      <c r="L130" s="7">
        <f>SUM(H130:K130)</f>
        <v>274.8</v>
      </c>
      <c r="M130" s="7">
        <v>274.8</v>
      </c>
      <c r="N130" s="7"/>
      <c r="O130" s="7">
        <f>SUM(M130:N130)</f>
        <v>274.8</v>
      </c>
      <c r="P130" s="7"/>
      <c r="Q130" s="7">
        <f>SUM(O130:P130)</f>
        <v>274.8</v>
      </c>
      <c r="R130" s="7">
        <v>274.8</v>
      </c>
      <c r="S130" s="7"/>
      <c r="T130" s="7">
        <f>SUM(R130:S130)</f>
        <v>274.8</v>
      </c>
      <c r="U130" s="7"/>
      <c r="V130" s="7">
        <f>SUM(T130:U130)</f>
        <v>274.8</v>
      </c>
      <c r="W130" s="104"/>
    </row>
    <row r="131" spans="1:23" ht="31.5" outlineLevel="2" x14ac:dyDescent="0.2">
      <c r="A131" s="76" t="s">
        <v>513</v>
      </c>
      <c r="B131" s="76" t="s">
        <v>503</v>
      </c>
      <c r="C131" s="76" t="s">
        <v>34</v>
      </c>
      <c r="D131" s="76"/>
      <c r="E131" s="12" t="s">
        <v>35</v>
      </c>
      <c r="F131" s="6">
        <f>F132+F137</f>
        <v>71133.799999999988</v>
      </c>
      <c r="G131" s="6">
        <f>G132+G137</f>
        <v>300.89999999999998</v>
      </c>
      <c r="H131" s="6">
        <f>H132+H137</f>
        <v>71434.7</v>
      </c>
      <c r="I131" s="6">
        <f>I132+I137</f>
        <v>22.5</v>
      </c>
      <c r="J131" s="6">
        <f>J132+J137</f>
        <v>31.9</v>
      </c>
      <c r="K131" s="6">
        <f t="shared" ref="K131:L131" si="191">K132+K137</f>
        <v>175</v>
      </c>
      <c r="L131" s="6">
        <f t="shared" si="191"/>
        <v>71664.100000000006</v>
      </c>
      <c r="M131" s="6">
        <f t="shared" ref="M131:T131" si="192">M132+M137</f>
        <v>69228.5</v>
      </c>
      <c r="N131" s="6">
        <f t="shared" si="192"/>
        <v>0</v>
      </c>
      <c r="O131" s="6">
        <f t="shared" si="192"/>
        <v>69228.5</v>
      </c>
      <c r="P131" s="6">
        <f t="shared" si="192"/>
        <v>22.1</v>
      </c>
      <c r="Q131" s="6">
        <f t="shared" si="192"/>
        <v>69250.600000000006</v>
      </c>
      <c r="R131" s="6">
        <f t="shared" si="192"/>
        <v>68504.399999999994</v>
      </c>
      <c r="S131" s="6">
        <f t="shared" si="192"/>
        <v>0</v>
      </c>
      <c r="T131" s="6">
        <f t="shared" si="192"/>
        <v>68504.399999999994</v>
      </c>
      <c r="U131" s="6">
        <f t="shared" ref="U131:V131" si="193">U132+U137</f>
        <v>22.1</v>
      </c>
      <c r="V131" s="6">
        <f t="shared" si="193"/>
        <v>68526.5</v>
      </c>
      <c r="W131" s="104"/>
    </row>
    <row r="132" spans="1:23" ht="15.75" outlineLevel="3" x14ac:dyDescent="0.2">
      <c r="A132" s="76" t="s">
        <v>513</v>
      </c>
      <c r="B132" s="76" t="s">
        <v>503</v>
      </c>
      <c r="C132" s="76" t="s">
        <v>76</v>
      </c>
      <c r="D132" s="76"/>
      <c r="E132" s="12" t="s">
        <v>77</v>
      </c>
      <c r="F132" s="6">
        <f t="shared" ref="F132:L133" si="194">F133</f>
        <v>496</v>
      </c>
      <c r="G132" s="6">
        <f t="shared" si="194"/>
        <v>0</v>
      </c>
      <c r="H132" s="6">
        <f t="shared" si="194"/>
        <v>496</v>
      </c>
      <c r="I132" s="6">
        <f t="shared" si="194"/>
        <v>0</v>
      </c>
      <c r="J132" s="6">
        <f t="shared" si="194"/>
        <v>0</v>
      </c>
      <c r="K132" s="6">
        <f t="shared" si="194"/>
        <v>120</v>
      </c>
      <c r="L132" s="6">
        <f t="shared" si="194"/>
        <v>616</v>
      </c>
      <c r="M132" s="6">
        <f t="shared" ref="M132:M133" si="195">M133</f>
        <v>463.6</v>
      </c>
      <c r="N132" s="6">
        <f t="shared" ref="N132:Q133" si="196">N133</f>
        <v>0</v>
      </c>
      <c r="O132" s="6">
        <f t="shared" si="196"/>
        <v>463.6</v>
      </c>
      <c r="P132" s="6">
        <f t="shared" si="196"/>
        <v>0</v>
      </c>
      <c r="Q132" s="6">
        <f t="shared" si="196"/>
        <v>463.6</v>
      </c>
      <c r="R132" s="6">
        <f t="shared" ref="R132:R133" si="197">R133</f>
        <v>449.5</v>
      </c>
      <c r="S132" s="6">
        <f t="shared" ref="S132:V133" si="198">S133</f>
        <v>0</v>
      </c>
      <c r="T132" s="6">
        <f t="shared" si="198"/>
        <v>449.5</v>
      </c>
      <c r="U132" s="6">
        <f t="shared" si="198"/>
        <v>0</v>
      </c>
      <c r="V132" s="6">
        <f t="shared" si="198"/>
        <v>449.5</v>
      </c>
      <c r="W132" s="104"/>
    </row>
    <row r="133" spans="1:23" ht="32.25" customHeight="1" outlineLevel="4" x14ac:dyDescent="0.2">
      <c r="A133" s="76" t="s">
        <v>513</v>
      </c>
      <c r="B133" s="76" t="s">
        <v>503</v>
      </c>
      <c r="C133" s="76" t="s">
        <v>78</v>
      </c>
      <c r="D133" s="76"/>
      <c r="E133" s="12" t="s">
        <v>79</v>
      </c>
      <c r="F133" s="6">
        <f t="shared" si="194"/>
        <v>496</v>
      </c>
      <c r="G133" s="6">
        <f t="shared" si="194"/>
        <v>0</v>
      </c>
      <c r="H133" s="6">
        <f t="shared" si="194"/>
        <v>496</v>
      </c>
      <c r="I133" s="6">
        <f t="shared" si="194"/>
        <v>0</v>
      </c>
      <c r="J133" s="6">
        <f t="shared" si="194"/>
        <v>0</v>
      </c>
      <c r="K133" s="6">
        <f t="shared" si="194"/>
        <v>120</v>
      </c>
      <c r="L133" s="6">
        <f t="shared" si="194"/>
        <v>616</v>
      </c>
      <c r="M133" s="6">
        <f t="shared" si="195"/>
        <v>463.6</v>
      </c>
      <c r="N133" s="6">
        <f t="shared" si="196"/>
        <v>0</v>
      </c>
      <c r="O133" s="6">
        <f t="shared" si="196"/>
        <v>463.6</v>
      </c>
      <c r="P133" s="6">
        <f t="shared" si="196"/>
        <v>0</v>
      </c>
      <c r="Q133" s="6">
        <f t="shared" si="196"/>
        <v>463.6</v>
      </c>
      <c r="R133" s="6">
        <f t="shared" si="197"/>
        <v>449.5</v>
      </c>
      <c r="S133" s="6">
        <f t="shared" si="198"/>
        <v>0</v>
      </c>
      <c r="T133" s="6">
        <f t="shared" si="198"/>
        <v>449.5</v>
      </c>
      <c r="U133" s="6">
        <f t="shared" si="198"/>
        <v>0</v>
      </c>
      <c r="V133" s="6">
        <f t="shared" si="198"/>
        <v>449.5</v>
      </c>
      <c r="W133" s="104"/>
    </row>
    <row r="134" spans="1:23" ht="15.75" outlineLevel="5" x14ac:dyDescent="0.2">
      <c r="A134" s="76" t="s">
        <v>513</v>
      </c>
      <c r="B134" s="76" t="s">
        <v>503</v>
      </c>
      <c r="C134" s="76" t="s">
        <v>80</v>
      </c>
      <c r="D134" s="76"/>
      <c r="E134" s="12" t="s">
        <v>81</v>
      </c>
      <c r="F134" s="6">
        <f>F135+F136</f>
        <v>496</v>
      </c>
      <c r="G134" s="6">
        <f>G135+G136</f>
        <v>0</v>
      </c>
      <c r="H134" s="6">
        <f>H135+H136</f>
        <v>496</v>
      </c>
      <c r="I134" s="6">
        <f>I135+I136</f>
        <v>0</v>
      </c>
      <c r="J134" s="6">
        <f>J135+J136</f>
        <v>0</v>
      </c>
      <c r="K134" s="6">
        <f t="shared" ref="K134:L134" si="199">K135+K136</f>
        <v>120</v>
      </c>
      <c r="L134" s="6">
        <f t="shared" si="199"/>
        <v>616</v>
      </c>
      <c r="M134" s="6">
        <f t="shared" ref="M134:T134" si="200">M135+M136</f>
        <v>463.6</v>
      </c>
      <c r="N134" s="6">
        <f t="shared" si="200"/>
        <v>0</v>
      </c>
      <c r="O134" s="6">
        <f t="shared" si="200"/>
        <v>463.6</v>
      </c>
      <c r="P134" s="6">
        <f t="shared" si="200"/>
        <v>0</v>
      </c>
      <c r="Q134" s="6">
        <f t="shared" si="200"/>
        <v>463.6</v>
      </c>
      <c r="R134" s="6">
        <f t="shared" si="200"/>
        <v>449.5</v>
      </c>
      <c r="S134" s="6">
        <f t="shared" si="200"/>
        <v>0</v>
      </c>
      <c r="T134" s="6">
        <f t="shared" si="200"/>
        <v>449.5</v>
      </c>
      <c r="U134" s="6">
        <f t="shared" ref="U134:V134" si="201">U135+U136</f>
        <v>0</v>
      </c>
      <c r="V134" s="6">
        <f t="shared" si="201"/>
        <v>449.5</v>
      </c>
      <c r="W134" s="104"/>
    </row>
    <row r="135" spans="1:23" ht="47.25" outlineLevel="7" x14ac:dyDescent="0.2">
      <c r="A135" s="77" t="s">
        <v>513</v>
      </c>
      <c r="B135" s="77" t="s">
        <v>503</v>
      </c>
      <c r="C135" s="77" t="s">
        <v>80</v>
      </c>
      <c r="D135" s="77" t="s">
        <v>4</v>
      </c>
      <c r="E135" s="13" t="s">
        <v>5</v>
      </c>
      <c r="F135" s="7">
        <v>141</v>
      </c>
      <c r="G135" s="7"/>
      <c r="H135" s="7">
        <f>SUM(F135:G135)</f>
        <v>141</v>
      </c>
      <c r="I135" s="7"/>
      <c r="J135" s="7"/>
      <c r="K135" s="7">
        <v>120</v>
      </c>
      <c r="L135" s="7">
        <f>SUM(H135:K135)</f>
        <v>261</v>
      </c>
      <c r="M135" s="7">
        <v>108.6</v>
      </c>
      <c r="N135" s="7"/>
      <c r="O135" s="7">
        <f t="shared" ref="O135:O136" si="202">SUM(M135:N135)</f>
        <v>108.6</v>
      </c>
      <c r="P135" s="7"/>
      <c r="Q135" s="7">
        <f t="shared" ref="Q135:Q136" si="203">SUM(O135:P135)</f>
        <v>108.6</v>
      </c>
      <c r="R135" s="7">
        <v>94.5</v>
      </c>
      <c r="S135" s="7"/>
      <c r="T135" s="7">
        <f t="shared" ref="T135:T136" si="204">SUM(R135:S135)</f>
        <v>94.5</v>
      </c>
      <c r="U135" s="7"/>
      <c r="V135" s="7">
        <f t="shared" ref="V135:V136" si="205">SUM(T135:U135)</f>
        <v>94.5</v>
      </c>
      <c r="W135" s="104"/>
    </row>
    <row r="136" spans="1:23" ht="15.75" hidden="1" outlineLevel="7" x14ac:dyDescent="0.2">
      <c r="A136" s="77" t="s">
        <v>513</v>
      </c>
      <c r="B136" s="77" t="s">
        <v>503</v>
      </c>
      <c r="C136" s="77" t="s">
        <v>80</v>
      </c>
      <c r="D136" s="77" t="s">
        <v>7</v>
      </c>
      <c r="E136" s="13" t="s">
        <v>8</v>
      </c>
      <c r="F136" s="7">
        <v>355</v>
      </c>
      <c r="G136" s="7"/>
      <c r="H136" s="7">
        <f>SUM(F136:G136)</f>
        <v>355</v>
      </c>
      <c r="I136" s="7"/>
      <c r="J136" s="7"/>
      <c r="K136" s="7"/>
      <c r="L136" s="7">
        <f>SUM(H136:K136)</f>
        <v>355</v>
      </c>
      <c r="M136" s="7">
        <v>355</v>
      </c>
      <c r="N136" s="7"/>
      <c r="O136" s="7">
        <f t="shared" si="202"/>
        <v>355</v>
      </c>
      <c r="P136" s="7"/>
      <c r="Q136" s="7">
        <f t="shared" si="203"/>
        <v>355</v>
      </c>
      <c r="R136" s="7">
        <v>355</v>
      </c>
      <c r="S136" s="7"/>
      <c r="T136" s="7">
        <f t="shared" si="204"/>
        <v>355</v>
      </c>
      <c r="U136" s="7"/>
      <c r="V136" s="7">
        <f t="shared" si="205"/>
        <v>355</v>
      </c>
      <c r="W136" s="104"/>
    </row>
    <row r="137" spans="1:23" ht="32.25" customHeight="1" outlineLevel="3" x14ac:dyDescent="0.2">
      <c r="A137" s="76" t="s">
        <v>513</v>
      </c>
      <c r="B137" s="76" t="s">
        <v>503</v>
      </c>
      <c r="C137" s="76" t="s">
        <v>36</v>
      </c>
      <c r="D137" s="76"/>
      <c r="E137" s="12" t="s">
        <v>37</v>
      </c>
      <c r="F137" s="6">
        <f>F138+F150</f>
        <v>70637.799999999988</v>
      </c>
      <c r="G137" s="6">
        <f>G138+G150</f>
        <v>300.89999999999998</v>
      </c>
      <c r="H137" s="6">
        <f>H138+H150</f>
        <v>70938.7</v>
      </c>
      <c r="I137" s="6">
        <f>I138+I150</f>
        <v>22.5</v>
      </c>
      <c r="J137" s="6">
        <f>J138+J150</f>
        <v>31.9</v>
      </c>
      <c r="K137" s="6">
        <f t="shared" ref="K137:L137" si="206">K138+K150</f>
        <v>55</v>
      </c>
      <c r="L137" s="6">
        <f t="shared" si="206"/>
        <v>71048.100000000006</v>
      </c>
      <c r="M137" s="6">
        <f t="shared" ref="M137:T137" si="207">M138+M150</f>
        <v>68764.899999999994</v>
      </c>
      <c r="N137" s="6">
        <f t="shared" si="207"/>
        <v>0</v>
      </c>
      <c r="O137" s="6">
        <f t="shared" si="207"/>
        <v>68764.899999999994</v>
      </c>
      <c r="P137" s="6">
        <f t="shared" si="207"/>
        <v>22.1</v>
      </c>
      <c r="Q137" s="6">
        <f t="shared" si="207"/>
        <v>68787</v>
      </c>
      <c r="R137" s="6">
        <f t="shared" si="207"/>
        <v>68054.899999999994</v>
      </c>
      <c r="S137" s="6">
        <f t="shared" si="207"/>
        <v>0</v>
      </c>
      <c r="T137" s="6">
        <f t="shared" si="207"/>
        <v>68054.899999999994</v>
      </c>
      <c r="U137" s="6">
        <f t="shared" ref="U137:V137" si="208">U138+U150</f>
        <v>22.1</v>
      </c>
      <c r="V137" s="6">
        <f t="shared" si="208"/>
        <v>68077</v>
      </c>
      <c r="W137" s="104"/>
    </row>
    <row r="138" spans="1:23" ht="31.5" outlineLevel="4" collapsed="1" x14ac:dyDescent="0.2">
      <c r="A138" s="76" t="s">
        <v>513</v>
      </c>
      <c r="B138" s="76" t="s">
        <v>503</v>
      </c>
      <c r="C138" s="76" t="s">
        <v>38</v>
      </c>
      <c r="D138" s="76"/>
      <c r="E138" s="12" t="s">
        <v>39</v>
      </c>
      <c r="F138" s="6">
        <f>F139+F141+F143+F145+F147</f>
        <v>20774.099999999999</v>
      </c>
      <c r="G138" s="6">
        <f>G139+G141+G143+G145+G147</f>
        <v>300.89999999999998</v>
      </c>
      <c r="H138" s="6">
        <f>H139+H141+H143+H145+H147</f>
        <v>21075</v>
      </c>
      <c r="I138" s="6">
        <f>I139+I141+I143+I145+I147</f>
        <v>22.5</v>
      </c>
      <c r="J138" s="6">
        <f>J139+J141+J143+J145+J147</f>
        <v>0</v>
      </c>
      <c r="K138" s="6">
        <f t="shared" ref="K138:L138" si="209">K139+K141+K143+K145+K147</f>
        <v>0</v>
      </c>
      <c r="L138" s="6">
        <f t="shared" si="209"/>
        <v>21097.5</v>
      </c>
      <c r="M138" s="6">
        <f t="shared" ref="M138:R138" si="210">M139+M141+M143+M145+M147</f>
        <v>18901.199999999997</v>
      </c>
      <c r="N138" s="6">
        <f t="shared" ref="N138" si="211">N139+N141+N143+N145+N147</f>
        <v>0</v>
      </c>
      <c r="O138" s="6">
        <f t="shared" ref="O138:Q138" si="212">O139+O141+O143+O145+O147</f>
        <v>18901.199999999997</v>
      </c>
      <c r="P138" s="6">
        <f t="shared" si="212"/>
        <v>22.1</v>
      </c>
      <c r="Q138" s="6">
        <f t="shared" si="212"/>
        <v>18923.3</v>
      </c>
      <c r="R138" s="6">
        <f t="shared" si="210"/>
        <v>18191.199999999997</v>
      </c>
      <c r="S138" s="6">
        <f t="shared" ref="S138" si="213">S139+S141+S143+S145+S147</f>
        <v>0</v>
      </c>
      <c r="T138" s="6">
        <f t="shared" ref="T138:V138" si="214">T139+T141+T143+T145+T147</f>
        <v>18191.199999999997</v>
      </c>
      <c r="U138" s="6">
        <f t="shared" si="214"/>
        <v>22.1</v>
      </c>
      <c r="V138" s="6">
        <f t="shared" si="214"/>
        <v>18213.3</v>
      </c>
      <c r="W138" s="104"/>
    </row>
    <row r="139" spans="1:23" ht="31.5" hidden="1" outlineLevel="5" x14ac:dyDescent="0.2">
      <c r="A139" s="76" t="s">
        <v>513</v>
      </c>
      <c r="B139" s="76" t="s">
        <v>503</v>
      </c>
      <c r="C139" s="76" t="s">
        <v>82</v>
      </c>
      <c r="D139" s="76"/>
      <c r="E139" s="12" t="s">
        <v>14</v>
      </c>
      <c r="F139" s="6">
        <f t="shared" ref="F139:V139" si="215">F140</f>
        <v>7100</v>
      </c>
      <c r="G139" s="6">
        <f t="shared" si="215"/>
        <v>0</v>
      </c>
      <c r="H139" s="6">
        <f t="shared" si="215"/>
        <v>7100</v>
      </c>
      <c r="I139" s="6">
        <f t="shared" si="215"/>
        <v>0</v>
      </c>
      <c r="J139" s="6">
        <f t="shared" si="215"/>
        <v>0</v>
      </c>
      <c r="K139" s="6">
        <f t="shared" si="215"/>
        <v>0</v>
      </c>
      <c r="L139" s="6">
        <f t="shared" si="215"/>
        <v>7100</v>
      </c>
      <c r="M139" s="6">
        <f t="shared" si="215"/>
        <v>4970</v>
      </c>
      <c r="N139" s="6">
        <f t="shared" si="215"/>
        <v>0</v>
      </c>
      <c r="O139" s="6">
        <f t="shared" si="215"/>
        <v>4970</v>
      </c>
      <c r="P139" s="6">
        <f t="shared" si="215"/>
        <v>0</v>
      </c>
      <c r="Q139" s="6">
        <f t="shared" si="215"/>
        <v>4970</v>
      </c>
      <c r="R139" s="6">
        <f t="shared" si="215"/>
        <v>4260</v>
      </c>
      <c r="S139" s="6">
        <f t="shared" si="215"/>
        <v>0</v>
      </c>
      <c r="T139" s="6">
        <f t="shared" si="215"/>
        <v>4260</v>
      </c>
      <c r="U139" s="6">
        <f t="shared" si="215"/>
        <v>0</v>
      </c>
      <c r="V139" s="6">
        <f t="shared" si="215"/>
        <v>4260</v>
      </c>
      <c r="W139" s="104"/>
    </row>
    <row r="140" spans="1:23" ht="15.75" hidden="1" outlineLevel="7" x14ac:dyDescent="0.2">
      <c r="A140" s="77" t="s">
        <v>513</v>
      </c>
      <c r="B140" s="77" t="s">
        <v>503</v>
      </c>
      <c r="C140" s="77" t="s">
        <v>82</v>
      </c>
      <c r="D140" s="77" t="s">
        <v>7</v>
      </c>
      <c r="E140" s="13" t="s">
        <v>8</v>
      </c>
      <c r="F140" s="7">
        <v>7100</v>
      </c>
      <c r="G140" s="7"/>
      <c r="H140" s="7">
        <f>SUM(F140:G140)</f>
        <v>7100</v>
      </c>
      <c r="I140" s="7"/>
      <c r="J140" s="7"/>
      <c r="K140" s="7"/>
      <c r="L140" s="7">
        <f>SUM(H140:K140)</f>
        <v>7100</v>
      </c>
      <c r="M140" s="7">
        <v>4970</v>
      </c>
      <c r="N140" s="7"/>
      <c r="O140" s="7">
        <f>SUM(M140:N140)</f>
        <v>4970</v>
      </c>
      <c r="P140" s="7"/>
      <c r="Q140" s="7">
        <f>SUM(O140:P140)</f>
        <v>4970</v>
      </c>
      <c r="R140" s="7">
        <v>4260</v>
      </c>
      <c r="S140" s="7"/>
      <c r="T140" s="7">
        <f>SUM(R140:S140)</f>
        <v>4260</v>
      </c>
      <c r="U140" s="7"/>
      <c r="V140" s="7">
        <f>SUM(T140:U140)</f>
        <v>4260</v>
      </c>
      <c r="W140" s="104"/>
    </row>
    <row r="141" spans="1:23" ht="31.5" hidden="1" outlineLevel="5" x14ac:dyDescent="0.2">
      <c r="A141" s="76" t="s">
        <v>513</v>
      </c>
      <c r="B141" s="76" t="s">
        <v>503</v>
      </c>
      <c r="C141" s="76" t="s">
        <v>83</v>
      </c>
      <c r="D141" s="76"/>
      <c r="E141" s="12" t="s">
        <v>84</v>
      </c>
      <c r="F141" s="6">
        <f t="shared" ref="F141:V141" si="216">F142</f>
        <v>6472.9</v>
      </c>
      <c r="G141" s="6">
        <f t="shared" si="216"/>
        <v>0</v>
      </c>
      <c r="H141" s="6">
        <f t="shared" si="216"/>
        <v>6472.9</v>
      </c>
      <c r="I141" s="6">
        <f t="shared" si="216"/>
        <v>0</v>
      </c>
      <c r="J141" s="6">
        <f t="shared" si="216"/>
        <v>0</v>
      </c>
      <c r="K141" s="6">
        <f t="shared" si="216"/>
        <v>0</v>
      </c>
      <c r="L141" s="6">
        <f t="shared" si="216"/>
        <v>6472.9</v>
      </c>
      <c r="M141" s="6">
        <f t="shared" si="216"/>
        <v>6472.9</v>
      </c>
      <c r="N141" s="6">
        <f t="shared" si="216"/>
        <v>0</v>
      </c>
      <c r="O141" s="6">
        <f t="shared" si="216"/>
        <v>6472.9</v>
      </c>
      <c r="P141" s="6">
        <f t="shared" si="216"/>
        <v>0</v>
      </c>
      <c r="Q141" s="6">
        <f t="shared" si="216"/>
        <v>6472.9</v>
      </c>
      <c r="R141" s="6">
        <f t="shared" si="216"/>
        <v>6472.9</v>
      </c>
      <c r="S141" s="6">
        <f t="shared" si="216"/>
        <v>0</v>
      </c>
      <c r="T141" s="6">
        <f t="shared" si="216"/>
        <v>6472.9</v>
      </c>
      <c r="U141" s="6">
        <f t="shared" si="216"/>
        <v>0</v>
      </c>
      <c r="V141" s="6">
        <f t="shared" si="216"/>
        <v>6472.9</v>
      </c>
      <c r="W141" s="104"/>
    </row>
    <row r="142" spans="1:23" ht="31.5" hidden="1" outlineLevel="7" x14ac:dyDescent="0.2">
      <c r="A142" s="77" t="s">
        <v>513</v>
      </c>
      <c r="B142" s="77" t="s">
        <v>503</v>
      </c>
      <c r="C142" s="77" t="s">
        <v>83</v>
      </c>
      <c r="D142" s="77" t="s">
        <v>70</v>
      </c>
      <c r="E142" s="13" t="s">
        <v>71</v>
      </c>
      <c r="F142" s="7">
        <v>6472.9</v>
      </c>
      <c r="G142" s="7"/>
      <c r="H142" s="7">
        <f>SUM(F142:G142)</f>
        <v>6472.9</v>
      </c>
      <c r="I142" s="7"/>
      <c r="J142" s="7"/>
      <c r="K142" s="7"/>
      <c r="L142" s="7">
        <f>SUM(H142:K142)</f>
        <v>6472.9</v>
      </c>
      <c r="M142" s="7">
        <v>6472.9</v>
      </c>
      <c r="N142" s="7"/>
      <c r="O142" s="7">
        <f>SUM(M142:N142)</f>
        <v>6472.9</v>
      </c>
      <c r="P142" s="7"/>
      <c r="Q142" s="7">
        <f>SUM(O142:P142)</f>
        <v>6472.9</v>
      </c>
      <c r="R142" s="7">
        <v>6472.9</v>
      </c>
      <c r="S142" s="7"/>
      <c r="T142" s="7">
        <f>SUM(R142:S142)</f>
        <v>6472.9</v>
      </c>
      <c r="U142" s="7"/>
      <c r="V142" s="7">
        <f>SUM(T142:U142)</f>
        <v>6472.9</v>
      </c>
      <c r="W142" s="104"/>
    </row>
    <row r="143" spans="1:23" ht="15.75" hidden="1" outlineLevel="5" x14ac:dyDescent="0.2">
      <c r="A143" s="76" t="s">
        <v>513</v>
      </c>
      <c r="B143" s="76" t="s">
        <v>503</v>
      </c>
      <c r="C143" s="76" t="s">
        <v>85</v>
      </c>
      <c r="D143" s="76"/>
      <c r="E143" s="12" t="s">
        <v>86</v>
      </c>
      <c r="F143" s="6">
        <f t="shared" ref="F143:V143" si="217">F144</f>
        <v>1383.5</v>
      </c>
      <c r="G143" s="6">
        <f t="shared" si="217"/>
        <v>0</v>
      </c>
      <c r="H143" s="6">
        <f t="shared" si="217"/>
        <v>1383.5</v>
      </c>
      <c r="I143" s="6">
        <f t="shared" si="217"/>
        <v>0</v>
      </c>
      <c r="J143" s="6">
        <f t="shared" si="217"/>
        <v>0</v>
      </c>
      <c r="K143" s="6">
        <f t="shared" si="217"/>
        <v>0</v>
      </c>
      <c r="L143" s="6">
        <f t="shared" si="217"/>
        <v>1383.5</v>
      </c>
      <c r="M143" s="6">
        <f t="shared" si="217"/>
        <v>1383.5</v>
      </c>
      <c r="N143" s="6">
        <f t="shared" si="217"/>
        <v>0</v>
      </c>
      <c r="O143" s="6">
        <f t="shared" si="217"/>
        <v>1383.5</v>
      </c>
      <c r="P143" s="6">
        <f t="shared" si="217"/>
        <v>0</v>
      </c>
      <c r="Q143" s="6">
        <f t="shared" si="217"/>
        <v>1383.5</v>
      </c>
      <c r="R143" s="6">
        <f t="shared" si="217"/>
        <v>1383.5</v>
      </c>
      <c r="S143" s="6">
        <f t="shared" si="217"/>
        <v>0</v>
      </c>
      <c r="T143" s="6">
        <f t="shared" si="217"/>
        <v>1383.5</v>
      </c>
      <c r="U143" s="6">
        <f t="shared" si="217"/>
        <v>0</v>
      </c>
      <c r="V143" s="6">
        <f t="shared" si="217"/>
        <v>1383.5</v>
      </c>
      <c r="W143" s="104"/>
    </row>
    <row r="144" spans="1:23" ht="15.75" hidden="1" outlineLevel="7" x14ac:dyDescent="0.2">
      <c r="A144" s="77" t="s">
        <v>513</v>
      </c>
      <c r="B144" s="77" t="s">
        <v>503</v>
      </c>
      <c r="C144" s="77" t="s">
        <v>85</v>
      </c>
      <c r="D144" s="77" t="s">
        <v>21</v>
      </c>
      <c r="E144" s="13" t="s">
        <v>22</v>
      </c>
      <c r="F144" s="7">
        <v>1383.5</v>
      </c>
      <c r="G144" s="7"/>
      <c r="H144" s="7">
        <f>SUM(F144:G144)</f>
        <v>1383.5</v>
      </c>
      <c r="I144" s="7"/>
      <c r="J144" s="7"/>
      <c r="K144" s="7"/>
      <c r="L144" s="7">
        <f>SUM(H144:K144)</f>
        <v>1383.5</v>
      </c>
      <c r="M144" s="7">
        <v>1383.5</v>
      </c>
      <c r="N144" s="7"/>
      <c r="O144" s="7">
        <f>SUM(M144:N144)</f>
        <v>1383.5</v>
      </c>
      <c r="P144" s="7"/>
      <c r="Q144" s="7">
        <f>SUM(O144:P144)</f>
        <v>1383.5</v>
      </c>
      <c r="R144" s="7">
        <v>1383.5</v>
      </c>
      <c r="S144" s="7"/>
      <c r="T144" s="7">
        <f>SUM(R144:S144)</f>
        <v>1383.5</v>
      </c>
      <c r="U144" s="7"/>
      <c r="V144" s="7">
        <f>SUM(T144:U144)</f>
        <v>1383.5</v>
      </c>
      <c r="W144" s="104"/>
    </row>
    <row r="145" spans="1:23" ht="31.5" outlineLevel="5" x14ac:dyDescent="0.2">
      <c r="A145" s="76" t="s">
        <v>513</v>
      </c>
      <c r="B145" s="76" t="s">
        <v>503</v>
      </c>
      <c r="C145" s="76" t="s">
        <v>87</v>
      </c>
      <c r="D145" s="76"/>
      <c r="E145" s="12" t="s">
        <v>88</v>
      </c>
      <c r="F145" s="6">
        <f t="shared" ref="F145:V145" si="218">F146</f>
        <v>1037.7</v>
      </c>
      <c r="G145" s="6">
        <f t="shared" si="218"/>
        <v>0</v>
      </c>
      <c r="H145" s="6">
        <f t="shared" si="218"/>
        <v>1037.7</v>
      </c>
      <c r="I145" s="6">
        <f t="shared" si="218"/>
        <v>22.5</v>
      </c>
      <c r="J145" s="6">
        <f t="shared" si="218"/>
        <v>0</v>
      </c>
      <c r="K145" s="6">
        <f t="shared" si="218"/>
        <v>0</v>
      </c>
      <c r="L145" s="6">
        <f t="shared" si="218"/>
        <v>1060.2</v>
      </c>
      <c r="M145" s="6">
        <f t="shared" si="218"/>
        <v>1079.4000000000001</v>
      </c>
      <c r="N145" s="6">
        <f t="shared" si="218"/>
        <v>0</v>
      </c>
      <c r="O145" s="6">
        <f t="shared" si="218"/>
        <v>1079.4000000000001</v>
      </c>
      <c r="P145" s="6">
        <f t="shared" si="218"/>
        <v>22.1</v>
      </c>
      <c r="Q145" s="6">
        <f t="shared" si="218"/>
        <v>1101.5</v>
      </c>
      <c r="R145" s="6">
        <f t="shared" si="218"/>
        <v>1079.4000000000001</v>
      </c>
      <c r="S145" s="6">
        <f t="shared" si="218"/>
        <v>0</v>
      </c>
      <c r="T145" s="6">
        <f t="shared" si="218"/>
        <v>1079.4000000000001</v>
      </c>
      <c r="U145" s="6">
        <f t="shared" si="218"/>
        <v>22.1</v>
      </c>
      <c r="V145" s="6">
        <f t="shared" si="218"/>
        <v>1101.5</v>
      </c>
      <c r="W145" s="104"/>
    </row>
    <row r="146" spans="1:23" ht="31.5" outlineLevel="7" x14ac:dyDescent="0.2">
      <c r="A146" s="77" t="s">
        <v>513</v>
      </c>
      <c r="B146" s="77" t="s">
        <v>503</v>
      </c>
      <c r="C146" s="77" t="s">
        <v>87</v>
      </c>
      <c r="D146" s="77" t="s">
        <v>70</v>
      </c>
      <c r="E146" s="13" t="s">
        <v>71</v>
      </c>
      <c r="F146" s="7">
        <v>1037.7</v>
      </c>
      <c r="G146" s="7"/>
      <c r="H146" s="7">
        <f>SUM(F146:G146)</f>
        <v>1037.7</v>
      </c>
      <c r="I146" s="7">
        <v>22.5</v>
      </c>
      <c r="J146" s="7"/>
      <c r="K146" s="7"/>
      <c r="L146" s="7">
        <f>SUM(H146:K146)</f>
        <v>1060.2</v>
      </c>
      <c r="M146" s="7">
        <v>1079.4000000000001</v>
      </c>
      <c r="N146" s="7"/>
      <c r="O146" s="7">
        <f>SUM(M146:N146)</f>
        <v>1079.4000000000001</v>
      </c>
      <c r="P146" s="7">
        <v>22.1</v>
      </c>
      <c r="Q146" s="7">
        <f>SUM(O146:P146)</f>
        <v>1101.5</v>
      </c>
      <c r="R146" s="7">
        <v>1079.4000000000001</v>
      </c>
      <c r="S146" s="7"/>
      <c r="T146" s="7">
        <f>SUM(R146:S146)</f>
        <v>1079.4000000000001</v>
      </c>
      <c r="U146" s="7">
        <v>22.1</v>
      </c>
      <c r="V146" s="7">
        <f>SUM(T146:U146)</f>
        <v>1101.5</v>
      </c>
      <c r="W146" s="104"/>
    </row>
    <row r="147" spans="1:23" ht="15.75" outlineLevel="5" x14ac:dyDescent="0.2">
      <c r="A147" s="76" t="s">
        <v>513</v>
      </c>
      <c r="B147" s="76" t="s">
        <v>503</v>
      </c>
      <c r="C147" s="76" t="s">
        <v>89</v>
      </c>
      <c r="D147" s="76"/>
      <c r="E147" s="12" t="s">
        <v>90</v>
      </c>
      <c r="F147" s="6">
        <f>F148+F149</f>
        <v>4780</v>
      </c>
      <c r="G147" s="6">
        <f>G148+G149</f>
        <v>300.89999999999998</v>
      </c>
      <c r="H147" s="6">
        <f>H148+H149</f>
        <v>5080.8999999999996</v>
      </c>
      <c r="I147" s="6">
        <f>I148+I149</f>
        <v>0</v>
      </c>
      <c r="J147" s="6">
        <f>J148+J149</f>
        <v>0</v>
      </c>
      <c r="K147" s="6">
        <f t="shared" ref="K147:L147" si="219">K148+K149</f>
        <v>0</v>
      </c>
      <c r="L147" s="6">
        <f t="shared" si="219"/>
        <v>5080.9000000000005</v>
      </c>
      <c r="M147" s="6">
        <f t="shared" ref="M147:T147" si="220">M148+M149</f>
        <v>4995.3999999999996</v>
      </c>
      <c r="N147" s="6">
        <f t="shared" si="220"/>
        <v>0</v>
      </c>
      <c r="O147" s="6">
        <f t="shared" si="220"/>
        <v>4995.3999999999996</v>
      </c>
      <c r="P147" s="6">
        <f t="shared" si="220"/>
        <v>0</v>
      </c>
      <c r="Q147" s="6">
        <f t="shared" si="220"/>
        <v>4995.3999999999996</v>
      </c>
      <c r="R147" s="6">
        <f t="shared" si="220"/>
        <v>4995.3999999999996</v>
      </c>
      <c r="S147" s="6">
        <f t="shared" si="220"/>
        <v>0</v>
      </c>
      <c r="T147" s="6">
        <f t="shared" si="220"/>
        <v>4995.3999999999996</v>
      </c>
      <c r="U147" s="6">
        <f t="shared" ref="U147:V147" si="221">U148+U149</f>
        <v>0</v>
      </c>
      <c r="V147" s="6">
        <f t="shared" si="221"/>
        <v>4995.3999999999996</v>
      </c>
      <c r="W147" s="104"/>
    </row>
    <row r="148" spans="1:23" ht="47.25" outlineLevel="7" x14ac:dyDescent="0.2">
      <c r="A148" s="77" t="s">
        <v>513</v>
      </c>
      <c r="B148" s="77" t="s">
        <v>503</v>
      </c>
      <c r="C148" s="77" t="s">
        <v>89</v>
      </c>
      <c r="D148" s="77" t="s">
        <v>4</v>
      </c>
      <c r="E148" s="13" t="s">
        <v>5</v>
      </c>
      <c r="F148" s="7">
        <v>4577</v>
      </c>
      <c r="G148" s="7"/>
      <c r="H148" s="7">
        <f>SUM(F148:G148)</f>
        <v>4577</v>
      </c>
      <c r="I148" s="7">
        <v>60.6</v>
      </c>
      <c r="J148" s="7"/>
      <c r="K148" s="7"/>
      <c r="L148" s="7">
        <f>SUM(H148:K148)</f>
        <v>4637.6000000000004</v>
      </c>
      <c r="M148" s="7">
        <v>4777</v>
      </c>
      <c r="N148" s="7"/>
      <c r="O148" s="7">
        <f t="shared" ref="O148:O149" si="222">SUM(M148:N148)</f>
        <v>4777</v>
      </c>
      <c r="P148" s="7"/>
      <c r="Q148" s="7">
        <f t="shared" ref="Q148:Q149" si="223">SUM(O148:P148)</f>
        <v>4777</v>
      </c>
      <c r="R148" s="7">
        <v>4777</v>
      </c>
      <c r="S148" s="7"/>
      <c r="T148" s="7">
        <f t="shared" ref="T148:T149" si="224">SUM(R148:S148)</f>
        <v>4777</v>
      </c>
      <c r="U148" s="7"/>
      <c r="V148" s="7">
        <f t="shared" ref="V148:V149" si="225">SUM(T148:U148)</f>
        <v>4777</v>
      </c>
      <c r="W148" s="104"/>
    </row>
    <row r="149" spans="1:23" ht="15.75" outlineLevel="7" x14ac:dyDescent="0.2">
      <c r="A149" s="77" t="s">
        <v>513</v>
      </c>
      <c r="B149" s="77" t="s">
        <v>503</v>
      </c>
      <c r="C149" s="77" t="s">
        <v>89</v>
      </c>
      <c r="D149" s="77" t="s">
        <v>7</v>
      </c>
      <c r="E149" s="13" t="s">
        <v>8</v>
      </c>
      <c r="F149" s="7">
        <v>203</v>
      </c>
      <c r="G149" s="7">
        <v>300.89999999999998</v>
      </c>
      <c r="H149" s="7">
        <f>SUM(F149:G149)</f>
        <v>503.9</v>
      </c>
      <c r="I149" s="7">
        <v>-60.6</v>
      </c>
      <c r="J149" s="7"/>
      <c r="K149" s="7"/>
      <c r="L149" s="7">
        <f>SUM(H149:K149)</f>
        <v>443.29999999999995</v>
      </c>
      <c r="M149" s="7">
        <v>218.4</v>
      </c>
      <c r="N149" s="7">
        <v>0</v>
      </c>
      <c r="O149" s="7">
        <f t="shared" si="222"/>
        <v>218.4</v>
      </c>
      <c r="P149" s="7"/>
      <c r="Q149" s="7">
        <f t="shared" si="223"/>
        <v>218.4</v>
      </c>
      <c r="R149" s="7">
        <v>218.4</v>
      </c>
      <c r="S149" s="7">
        <v>0</v>
      </c>
      <c r="T149" s="7">
        <f t="shared" si="224"/>
        <v>218.4</v>
      </c>
      <c r="U149" s="7"/>
      <c r="V149" s="7">
        <f t="shared" si="225"/>
        <v>218.4</v>
      </c>
      <c r="W149" s="104"/>
    </row>
    <row r="150" spans="1:23" ht="31.5" outlineLevel="4" collapsed="1" x14ac:dyDescent="0.2">
      <c r="A150" s="76" t="s">
        <v>513</v>
      </c>
      <c r="B150" s="76" t="s">
        <v>503</v>
      </c>
      <c r="C150" s="76" t="s">
        <v>91</v>
      </c>
      <c r="D150" s="76"/>
      <c r="E150" s="12" t="s">
        <v>92</v>
      </c>
      <c r="F150" s="6">
        <f>F151+F153+F155</f>
        <v>49863.7</v>
      </c>
      <c r="G150" s="6">
        <f>G151+G153+G155</f>
        <v>0</v>
      </c>
      <c r="H150" s="6">
        <f>H151+H153+H155</f>
        <v>49863.7</v>
      </c>
      <c r="I150" s="6">
        <f>I151+I153+I155</f>
        <v>0</v>
      </c>
      <c r="J150" s="6">
        <f>J151+J153+J155</f>
        <v>31.9</v>
      </c>
      <c r="K150" s="6">
        <f t="shared" ref="K150:L150" si="226">K151+K153+K155</f>
        <v>55</v>
      </c>
      <c r="L150" s="6">
        <f t="shared" si="226"/>
        <v>49950.6</v>
      </c>
      <c r="M150" s="6">
        <f t="shared" ref="M150:T150" si="227">M151+M153+M155</f>
        <v>49863.7</v>
      </c>
      <c r="N150" s="6">
        <f t="shared" si="227"/>
        <v>0</v>
      </c>
      <c r="O150" s="6">
        <f t="shared" si="227"/>
        <v>49863.7</v>
      </c>
      <c r="P150" s="6">
        <f t="shared" si="227"/>
        <v>0</v>
      </c>
      <c r="Q150" s="6">
        <f t="shared" si="227"/>
        <v>49863.7</v>
      </c>
      <c r="R150" s="6">
        <f t="shared" si="227"/>
        <v>49863.7</v>
      </c>
      <c r="S150" s="6">
        <f t="shared" si="227"/>
        <v>0</v>
      </c>
      <c r="T150" s="6">
        <f t="shared" si="227"/>
        <v>49863.7</v>
      </c>
      <c r="U150" s="6">
        <f t="shared" ref="U150:V150" si="228">U151+U153+U155</f>
        <v>0</v>
      </c>
      <c r="V150" s="6">
        <f t="shared" si="228"/>
        <v>49863.7</v>
      </c>
      <c r="W150" s="104"/>
    </row>
    <row r="151" spans="1:23" ht="15.75" hidden="1" outlineLevel="5" x14ac:dyDescent="0.2">
      <c r="A151" s="76" t="s">
        <v>513</v>
      </c>
      <c r="B151" s="76" t="s">
        <v>503</v>
      </c>
      <c r="C151" s="76" t="s">
        <v>93</v>
      </c>
      <c r="D151" s="76"/>
      <c r="E151" s="12" t="s">
        <v>94</v>
      </c>
      <c r="F151" s="6">
        <f t="shared" ref="F151:V151" si="229">F152</f>
        <v>49273.7</v>
      </c>
      <c r="G151" s="6">
        <f t="shared" si="229"/>
        <v>0</v>
      </c>
      <c r="H151" s="6">
        <f t="shared" si="229"/>
        <v>49273.7</v>
      </c>
      <c r="I151" s="6">
        <f t="shared" si="229"/>
        <v>0</v>
      </c>
      <c r="J151" s="6">
        <f t="shared" si="229"/>
        <v>0</v>
      </c>
      <c r="K151" s="6">
        <f t="shared" si="229"/>
        <v>0</v>
      </c>
      <c r="L151" s="6">
        <f t="shared" si="229"/>
        <v>49273.7</v>
      </c>
      <c r="M151" s="6">
        <f t="shared" si="229"/>
        <v>49273.7</v>
      </c>
      <c r="N151" s="6">
        <f t="shared" si="229"/>
        <v>0</v>
      </c>
      <c r="O151" s="6">
        <f t="shared" si="229"/>
        <v>49273.7</v>
      </c>
      <c r="P151" s="6">
        <f t="shared" si="229"/>
        <v>0</v>
      </c>
      <c r="Q151" s="6">
        <f t="shared" si="229"/>
        <v>49273.7</v>
      </c>
      <c r="R151" s="6">
        <f t="shared" si="229"/>
        <v>49273.7</v>
      </c>
      <c r="S151" s="6">
        <f t="shared" si="229"/>
        <v>0</v>
      </c>
      <c r="T151" s="6">
        <f t="shared" si="229"/>
        <v>49273.7</v>
      </c>
      <c r="U151" s="6">
        <f t="shared" si="229"/>
        <v>0</v>
      </c>
      <c r="V151" s="6">
        <f t="shared" si="229"/>
        <v>49273.7</v>
      </c>
      <c r="W151" s="104"/>
    </row>
    <row r="152" spans="1:23" ht="31.5" hidden="1" outlineLevel="7" x14ac:dyDescent="0.2">
      <c r="A152" s="77" t="s">
        <v>513</v>
      </c>
      <c r="B152" s="77" t="s">
        <v>503</v>
      </c>
      <c r="C152" s="77" t="s">
        <v>93</v>
      </c>
      <c r="D152" s="77" t="s">
        <v>70</v>
      </c>
      <c r="E152" s="13" t="s">
        <v>71</v>
      </c>
      <c r="F152" s="7">
        <v>49273.7</v>
      </c>
      <c r="G152" s="7"/>
      <c r="H152" s="7">
        <f>SUM(F152:G152)</f>
        <v>49273.7</v>
      </c>
      <c r="I152" s="7"/>
      <c r="J152" s="7"/>
      <c r="K152" s="7"/>
      <c r="L152" s="7">
        <f>SUM(H152:K152)</f>
        <v>49273.7</v>
      </c>
      <c r="M152" s="7">
        <v>49273.7</v>
      </c>
      <c r="N152" s="7"/>
      <c r="O152" s="7">
        <f>SUM(M152:N152)</f>
        <v>49273.7</v>
      </c>
      <c r="P152" s="7"/>
      <c r="Q152" s="7">
        <f>SUM(O152:P152)</f>
        <v>49273.7</v>
      </c>
      <c r="R152" s="7">
        <v>49273.7</v>
      </c>
      <c r="S152" s="7"/>
      <c r="T152" s="7">
        <f>SUM(R152:S152)</f>
        <v>49273.7</v>
      </c>
      <c r="U152" s="7"/>
      <c r="V152" s="7">
        <f>SUM(T152:U152)</f>
        <v>49273.7</v>
      </c>
      <c r="W152" s="104"/>
    </row>
    <row r="153" spans="1:23" ht="15.75" outlineLevel="5" x14ac:dyDescent="0.2">
      <c r="A153" s="76" t="s">
        <v>513</v>
      </c>
      <c r="B153" s="76" t="s">
        <v>503</v>
      </c>
      <c r="C153" s="76" t="s">
        <v>95</v>
      </c>
      <c r="D153" s="76"/>
      <c r="E153" s="12" t="s">
        <v>10</v>
      </c>
      <c r="F153" s="6">
        <f t="shared" ref="F153:V153" si="230">F154</f>
        <v>340</v>
      </c>
      <c r="G153" s="6">
        <f t="shared" si="230"/>
        <v>0</v>
      </c>
      <c r="H153" s="6">
        <f t="shared" si="230"/>
        <v>340</v>
      </c>
      <c r="I153" s="6">
        <f t="shared" si="230"/>
        <v>0</v>
      </c>
      <c r="J153" s="6">
        <f t="shared" si="230"/>
        <v>0</v>
      </c>
      <c r="K153" s="6">
        <f t="shared" si="230"/>
        <v>55</v>
      </c>
      <c r="L153" s="6">
        <f t="shared" si="230"/>
        <v>395</v>
      </c>
      <c r="M153" s="6">
        <f t="shared" si="230"/>
        <v>340</v>
      </c>
      <c r="N153" s="6">
        <f t="shared" si="230"/>
        <v>0</v>
      </c>
      <c r="O153" s="6">
        <f t="shared" si="230"/>
        <v>340</v>
      </c>
      <c r="P153" s="6">
        <f t="shared" si="230"/>
        <v>0</v>
      </c>
      <c r="Q153" s="6">
        <f t="shared" si="230"/>
        <v>340</v>
      </c>
      <c r="R153" s="6">
        <f t="shared" si="230"/>
        <v>340</v>
      </c>
      <c r="S153" s="6">
        <f t="shared" si="230"/>
        <v>0</v>
      </c>
      <c r="T153" s="6">
        <f t="shared" si="230"/>
        <v>340</v>
      </c>
      <c r="U153" s="6">
        <f t="shared" si="230"/>
        <v>0</v>
      </c>
      <c r="V153" s="6">
        <f t="shared" si="230"/>
        <v>340</v>
      </c>
      <c r="W153" s="104"/>
    </row>
    <row r="154" spans="1:23" ht="15.75" outlineLevel="7" x14ac:dyDescent="0.2">
      <c r="A154" s="77" t="s">
        <v>513</v>
      </c>
      <c r="B154" s="77" t="s">
        <v>503</v>
      </c>
      <c r="C154" s="77" t="s">
        <v>95</v>
      </c>
      <c r="D154" s="77" t="s">
        <v>15</v>
      </c>
      <c r="E154" s="13" t="s">
        <v>16</v>
      </c>
      <c r="F154" s="7">
        <v>340</v>
      </c>
      <c r="G154" s="7"/>
      <c r="H154" s="7">
        <f>SUM(F154:G154)</f>
        <v>340</v>
      </c>
      <c r="I154" s="7"/>
      <c r="J154" s="7"/>
      <c r="K154" s="7">
        <v>55</v>
      </c>
      <c r="L154" s="7">
        <f>SUM(H154:K154)</f>
        <v>395</v>
      </c>
      <c r="M154" s="7">
        <v>340</v>
      </c>
      <c r="N154" s="7"/>
      <c r="O154" s="7">
        <f>SUM(M154:N154)</f>
        <v>340</v>
      </c>
      <c r="P154" s="7"/>
      <c r="Q154" s="7">
        <f>SUM(O154:P154)</f>
        <v>340</v>
      </c>
      <c r="R154" s="7">
        <v>340</v>
      </c>
      <c r="S154" s="7"/>
      <c r="T154" s="7">
        <f>SUM(R154:S154)</f>
        <v>340</v>
      </c>
      <c r="U154" s="7"/>
      <c r="V154" s="7">
        <f>SUM(T154:U154)</f>
        <v>340</v>
      </c>
      <c r="W154" s="104"/>
    </row>
    <row r="155" spans="1:23" ht="15.75" outlineLevel="5" x14ac:dyDescent="0.2">
      <c r="A155" s="76" t="s">
        <v>513</v>
      </c>
      <c r="B155" s="76" t="s">
        <v>503</v>
      </c>
      <c r="C155" s="76" t="s">
        <v>96</v>
      </c>
      <c r="D155" s="76"/>
      <c r="E155" s="12" t="s">
        <v>97</v>
      </c>
      <c r="F155" s="6">
        <f t="shared" ref="F155:V155" si="231">F156</f>
        <v>250</v>
      </c>
      <c r="G155" s="6">
        <f t="shared" si="231"/>
        <v>0</v>
      </c>
      <c r="H155" s="6">
        <f t="shared" si="231"/>
        <v>250</v>
      </c>
      <c r="I155" s="6">
        <f t="shared" si="231"/>
        <v>0</v>
      </c>
      <c r="J155" s="6">
        <f t="shared" si="231"/>
        <v>31.9</v>
      </c>
      <c r="K155" s="6">
        <f t="shared" si="231"/>
        <v>0</v>
      </c>
      <c r="L155" s="6">
        <f t="shared" si="231"/>
        <v>281.89999999999998</v>
      </c>
      <c r="M155" s="6">
        <f t="shared" si="231"/>
        <v>250</v>
      </c>
      <c r="N155" s="6">
        <f t="shared" si="231"/>
        <v>0</v>
      </c>
      <c r="O155" s="6">
        <f t="shared" si="231"/>
        <v>250</v>
      </c>
      <c r="P155" s="6">
        <f t="shared" si="231"/>
        <v>0</v>
      </c>
      <c r="Q155" s="6">
        <f t="shared" si="231"/>
        <v>250</v>
      </c>
      <c r="R155" s="6">
        <f t="shared" si="231"/>
        <v>250</v>
      </c>
      <c r="S155" s="6">
        <f t="shared" si="231"/>
        <v>0</v>
      </c>
      <c r="T155" s="6">
        <f t="shared" si="231"/>
        <v>250</v>
      </c>
      <c r="U155" s="6">
        <f t="shared" si="231"/>
        <v>0</v>
      </c>
      <c r="V155" s="6">
        <f t="shared" si="231"/>
        <v>250</v>
      </c>
      <c r="W155" s="104"/>
    </row>
    <row r="156" spans="1:23" ht="15.75" outlineLevel="7" x14ac:dyDescent="0.2">
      <c r="A156" s="77" t="s">
        <v>513</v>
      </c>
      <c r="B156" s="77" t="s">
        <v>503</v>
      </c>
      <c r="C156" s="77" t="s">
        <v>96</v>
      </c>
      <c r="D156" s="77" t="s">
        <v>7</v>
      </c>
      <c r="E156" s="13" t="s">
        <v>8</v>
      </c>
      <c r="F156" s="7">
        <v>250</v>
      </c>
      <c r="G156" s="7"/>
      <c r="H156" s="7">
        <f>SUM(F156:G156)</f>
        <v>250</v>
      </c>
      <c r="I156" s="7"/>
      <c r="J156" s="7">
        <v>31.9</v>
      </c>
      <c r="K156" s="7"/>
      <c r="L156" s="7">
        <f>SUM(H156:K156)</f>
        <v>281.89999999999998</v>
      </c>
      <c r="M156" s="7">
        <v>250</v>
      </c>
      <c r="N156" s="7"/>
      <c r="O156" s="7">
        <f>SUM(M156:N156)</f>
        <v>250</v>
      </c>
      <c r="P156" s="7"/>
      <c r="Q156" s="7">
        <f>SUM(O156:P156)</f>
        <v>250</v>
      </c>
      <c r="R156" s="7">
        <v>250</v>
      </c>
      <c r="S156" s="7"/>
      <c r="T156" s="7">
        <f>SUM(R156:S156)</f>
        <v>250</v>
      </c>
      <c r="U156" s="7"/>
      <c r="V156" s="7">
        <f>SUM(T156:U156)</f>
        <v>250</v>
      </c>
      <c r="W156" s="104"/>
    </row>
    <row r="157" spans="1:23" ht="31.5" outlineLevel="2" collapsed="1" x14ac:dyDescent="0.2">
      <c r="A157" s="76" t="s">
        <v>513</v>
      </c>
      <c r="B157" s="76" t="s">
        <v>503</v>
      </c>
      <c r="C157" s="76" t="s">
        <v>11</v>
      </c>
      <c r="D157" s="76"/>
      <c r="E157" s="12" t="s">
        <v>12</v>
      </c>
      <c r="F157" s="6">
        <f>F158+F160+F164+F162</f>
        <v>233644.68</v>
      </c>
      <c r="G157" s="6">
        <f>G158+G160+G164+G162</f>
        <v>-233644.68</v>
      </c>
      <c r="H157" s="6">
        <f>H158+H160+H164+H162</f>
        <v>0</v>
      </c>
      <c r="I157" s="6">
        <f>I158+I160+I164+I162+I166</f>
        <v>964.68859999999995</v>
      </c>
      <c r="J157" s="6">
        <f t="shared" ref="J157:U157" si="232">J158+J160+J164+J162+J166</f>
        <v>0</v>
      </c>
      <c r="K157" s="6">
        <f t="shared" si="232"/>
        <v>805.42643999999996</v>
      </c>
      <c r="L157" s="6">
        <f t="shared" si="232"/>
        <v>1770.1150399999999</v>
      </c>
      <c r="M157" s="6">
        <f t="shared" si="232"/>
        <v>56000</v>
      </c>
      <c r="N157" s="6">
        <f t="shared" si="232"/>
        <v>0</v>
      </c>
      <c r="O157" s="6">
        <f t="shared" si="232"/>
        <v>56000</v>
      </c>
      <c r="P157" s="6">
        <f t="shared" si="232"/>
        <v>0</v>
      </c>
      <c r="Q157" s="6">
        <f t="shared" si="232"/>
        <v>56000</v>
      </c>
      <c r="R157" s="6">
        <f t="shared" si="232"/>
        <v>0</v>
      </c>
      <c r="S157" s="6">
        <f t="shared" si="232"/>
        <v>0</v>
      </c>
      <c r="T157" s="6">
        <f t="shared" si="232"/>
        <v>0</v>
      </c>
      <c r="U157" s="6">
        <f t="shared" si="232"/>
        <v>0</v>
      </c>
      <c r="V157" s="6"/>
      <c r="W157" s="104"/>
    </row>
    <row r="158" spans="1:23" ht="47.25" hidden="1" outlineLevel="3" x14ac:dyDescent="0.2">
      <c r="A158" s="76" t="s">
        <v>513</v>
      </c>
      <c r="B158" s="76" t="s">
        <v>503</v>
      </c>
      <c r="C158" s="76" t="s">
        <v>98</v>
      </c>
      <c r="D158" s="76"/>
      <c r="E158" s="12" t="s">
        <v>428</v>
      </c>
      <c r="F158" s="6">
        <f t="shared" ref="F158:V158" si="233">F159</f>
        <v>21077.85</v>
      </c>
      <c r="G158" s="6">
        <f t="shared" si="233"/>
        <v>-21077.85</v>
      </c>
      <c r="H158" s="6">
        <f t="shared" si="233"/>
        <v>0</v>
      </c>
      <c r="I158" s="6">
        <f t="shared" si="233"/>
        <v>0</v>
      </c>
      <c r="J158" s="6">
        <f t="shared" si="233"/>
        <v>0</v>
      </c>
      <c r="K158" s="6">
        <f t="shared" si="233"/>
        <v>0</v>
      </c>
      <c r="L158" s="6">
        <f t="shared" si="233"/>
        <v>0</v>
      </c>
      <c r="M158" s="6">
        <f t="shared" si="233"/>
        <v>0</v>
      </c>
      <c r="N158" s="6">
        <f t="shared" si="233"/>
        <v>0</v>
      </c>
      <c r="O158" s="6">
        <f t="shared" si="233"/>
        <v>0</v>
      </c>
      <c r="P158" s="6">
        <f t="shared" si="233"/>
        <v>0</v>
      </c>
      <c r="Q158" s="6">
        <f t="shared" si="233"/>
        <v>0</v>
      </c>
      <c r="R158" s="6">
        <f t="shared" si="233"/>
        <v>0</v>
      </c>
      <c r="S158" s="6">
        <f t="shared" si="233"/>
        <v>0</v>
      </c>
      <c r="T158" s="6">
        <f t="shared" si="233"/>
        <v>0</v>
      </c>
      <c r="U158" s="6">
        <f t="shared" si="233"/>
        <v>0</v>
      </c>
      <c r="V158" s="6">
        <f t="shared" si="233"/>
        <v>0</v>
      </c>
      <c r="W158" s="104"/>
    </row>
    <row r="159" spans="1:23" ht="15.75" hidden="1" outlineLevel="7" x14ac:dyDescent="0.2">
      <c r="A159" s="77" t="s">
        <v>513</v>
      </c>
      <c r="B159" s="77" t="s">
        <v>503</v>
      </c>
      <c r="C159" s="77" t="s">
        <v>98</v>
      </c>
      <c r="D159" s="77" t="s">
        <v>15</v>
      </c>
      <c r="E159" s="13" t="s">
        <v>525</v>
      </c>
      <c r="F159" s="8">
        <v>21077.85</v>
      </c>
      <c r="G159" s="7">
        <v>-21077.85</v>
      </c>
      <c r="H159" s="7">
        <f>SUM(F159:G159)</f>
        <v>0</v>
      </c>
      <c r="I159" s="7"/>
      <c r="J159" s="7"/>
      <c r="K159" s="7"/>
      <c r="L159" s="7">
        <f>SUM(H159:K159)</f>
        <v>0</v>
      </c>
      <c r="M159" s="8"/>
      <c r="N159" s="7"/>
      <c r="O159" s="7">
        <f>SUM(M159:N159)</f>
        <v>0</v>
      </c>
      <c r="P159" s="7"/>
      <c r="Q159" s="7">
        <f>SUM(O159:P159)</f>
        <v>0</v>
      </c>
      <c r="R159" s="8"/>
      <c r="S159" s="7"/>
      <c r="T159" s="7">
        <f>SUM(R159:S159)</f>
        <v>0</v>
      </c>
      <c r="U159" s="7"/>
      <c r="V159" s="7">
        <f>SUM(T159:U159)</f>
        <v>0</v>
      </c>
      <c r="W159" s="104"/>
    </row>
    <row r="160" spans="1:23" ht="47.25" hidden="1" outlineLevel="3" x14ac:dyDescent="0.2">
      <c r="A160" s="76" t="s">
        <v>513</v>
      </c>
      <c r="B160" s="76" t="s">
        <v>503</v>
      </c>
      <c r="C160" s="76" t="s">
        <v>98</v>
      </c>
      <c r="D160" s="76"/>
      <c r="E160" s="12" t="s">
        <v>440</v>
      </c>
      <c r="F160" s="6">
        <f t="shared" ref="F160:V160" si="234">F161</f>
        <v>63233.5</v>
      </c>
      <c r="G160" s="6">
        <f t="shared" si="234"/>
        <v>-63233.5</v>
      </c>
      <c r="H160" s="6">
        <f t="shared" si="234"/>
        <v>0</v>
      </c>
      <c r="I160" s="6">
        <f t="shared" si="234"/>
        <v>0</v>
      </c>
      <c r="J160" s="6">
        <f t="shared" si="234"/>
        <v>0</v>
      </c>
      <c r="K160" s="6">
        <f t="shared" si="234"/>
        <v>0</v>
      </c>
      <c r="L160" s="6">
        <f t="shared" si="234"/>
        <v>0</v>
      </c>
      <c r="M160" s="6">
        <f t="shared" si="234"/>
        <v>0</v>
      </c>
      <c r="N160" s="6">
        <f t="shared" si="234"/>
        <v>0</v>
      </c>
      <c r="O160" s="6">
        <f t="shared" si="234"/>
        <v>0</v>
      </c>
      <c r="P160" s="6">
        <f t="shared" si="234"/>
        <v>0</v>
      </c>
      <c r="Q160" s="6">
        <f t="shared" si="234"/>
        <v>0</v>
      </c>
      <c r="R160" s="6">
        <f t="shared" si="234"/>
        <v>0</v>
      </c>
      <c r="S160" s="6">
        <f t="shared" si="234"/>
        <v>0</v>
      </c>
      <c r="T160" s="6">
        <f t="shared" si="234"/>
        <v>0</v>
      </c>
      <c r="U160" s="6">
        <f t="shared" si="234"/>
        <v>0</v>
      </c>
      <c r="V160" s="6">
        <f t="shared" si="234"/>
        <v>0</v>
      </c>
      <c r="W160" s="104"/>
    </row>
    <row r="161" spans="1:23" ht="15.75" hidden="1" outlineLevel="7" x14ac:dyDescent="0.2">
      <c r="A161" s="77" t="s">
        <v>513</v>
      </c>
      <c r="B161" s="77" t="s">
        <v>503</v>
      </c>
      <c r="C161" s="77" t="s">
        <v>98</v>
      </c>
      <c r="D161" s="77" t="s">
        <v>15</v>
      </c>
      <c r="E161" s="13" t="s">
        <v>902</v>
      </c>
      <c r="F161" s="8">
        <v>63233.5</v>
      </c>
      <c r="G161" s="7">
        <v>-63233.5</v>
      </c>
      <c r="H161" s="7">
        <f>SUM(F161:G161)</f>
        <v>0</v>
      </c>
      <c r="I161" s="7"/>
      <c r="J161" s="7"/>
      <c r="K161" s="7"/>
      <c r="L161" s="7">
        <f>SUM(H161:K161)</f>
        <v>0</v>
      </c>
      <c r="M161" s="7"/>
      <c r="N161" s="7"/>
      <c r="O161" s="7">
        <f>SUM(M161:N161)</f>
        <v>0</v>
      </c>
      <c r="P161" s="7"/>
      <c r="Q161" s="7">
        <f>SUM(O161:P161)</f>
        <v>0</v>
      </c>
      <c r="R161" s="7"/>
      <c r="S161" s="7"/>
      <c r="T161" s="7">
        <f>SUM(R161:S161)</f>
        <v>0</v>
      </c>
      <c r="U161" s="7"/>
      <c r="V161" s="7">
        <f>SUM(T161:U161)</f>
        <v>0</v>
      </c>
      <c r="W161" s="104"/>
    </row>
    <row r="162" spans="1:23" ht="31.5" hidden="1" outlineLevel="7" x14ac:dyDescent="0.2">
      <c r="A162" s="76" t="s">
        <v>513</v>
      </c>
      <c r="B162" s="76" t="s">
        <v>503</v>
      </c>
      <c r="C162" s="76" t="s">
        <v>484</v>
      </c>
      <c r="D162" s="76"/>
      <c r="E162" s="12" t="s">
        <v>732</v>
      </c>
      <c r="F162" s="6">
        <f>F163</f>
        <v>37333.33</v>
      </c>
      <c r="G162" s="6">
        <f>G163</f>
        <v>-37333.33</v>
      </c>
      <c r="H162" s="6"/>
      <c r="I162" s="6">
        <f t="shared" ref="I162:S162" si="235">I163</f>
        <v>0</v>
      </c>
      <c r="J162" s="6">
        <f t="shared" si="235"/>
        <v>0</v>
      </c>
      <c r="K162" s="6">
        <f t="shared" si="235"/>
        <v>0</v>
      </c>
      <c r="L162" s="6">
        <f t="shared" si="235"/>
        <v>0</v>
      </c>
      <c r="M162" s="6">
        <f t="shared" si="235"/>
        <v>14000</v>
      </c>
      <c r="N162" s="6">
        <f t="shared" si="235"/>
        <v>0</v>
      </c>
      <c r="O162" s="6">
        <f t="shared" si="235"/>
        <v>14000</v>
      </c>
      <c r="P162" s="6">
        <f t="shared" si="235"/>
        <v>0</v>
      </c>
      <c r="Q162" s="6">
        <f t="shared" si="235"/>
        <v>14000</v>
      </c>
      <c r="R162" s="6">
        <f t="shared" si="235"/>
        <v>0</v>
      </c>
      <c r="S162" s="6">
        <f t="shared" si="235"/>
        <v>0</v>
      </c>
      <c r="T162" s="6"/>
      <c r="U162" s="6">
        <f>U163</f>
        <v>0</v>
      </c>
      <c r="V162" s="6">
        <f>V163</f>
        <v>0</v>
      </c>
      <c r="W162" s="104"/>
    </row>
    <row r="163" spans="1:23" ht="15.75" hidden="1" outlineLevel="7" x14ac:dyDescent="0.2">
      <c r="A163" s="77" t="s">
        <v>513</v>
      </c>
      <c r="B163" s="77" t="s">
        <v>503</v>
      </c>
      <c r="C163" s="77" t="s">
        <v>484</v>
      </c>
      <c r="D163" s="77" t="s">
        <v>15</v>
      </c>
      <c r="E163" s="13" t="s">
        <v>16</v>
      </c>
      <c r="F163" s="7">
        <v>37333.33</v>
      </c>
      <c r="G163" s="7">
        <v>-37333.33</v>
      </c>
      <c r="H163" s="7"/>
      <c r="I163" s="7"/>
      <c r="J163" s="7"/>
      <c r="K163" s="8"/>
      <c r="L163" s="8">
        <f>SUM(H163:K163)</f>
        <v>0</v>
      </c>
      <c r="M163" s="7">
        <v>14000</v>
      </c>
      <c r="N163" s="7"/>
      <c r="O163" s="7">
        <f>SUM(M163:N163)</f>
        <v>14000</v>
      </c>
      <c r="P163" s="7"/>
      <c r="Q163" s="7">
        <f>SUM(O163:P163)</f>
        <v>14000</v>
      </c>
      <c r="R163" s="7"/>
      <c r="S163" s="7"/>
      <c r="T163" s="7"/>
      <c r="U163" s="7"/>
      <c r="V163" s="7">
        <f>SUM(T163:U163)</f>
        <v>0</v>
      </c>
      <c r="W163" s="104"/>
    </row>
    <row r="164" spans="1:23" ht="31.5" outlineLevel="7" x14ac:dyDescent="0.2">
      <c r="A164" s="76" t="s">
        <v>513</v>
      </c>
      <c r="B164" s="76" t="s">
        <v>503</v>
      </c>
      <c r="C164" s="76" t="s">
        <v>484</v>
      </c>
      <c r="D164" s="76"/>
      <c r="E164" s="12" t="s">
        <v>730</v>
      </c>
      <c r="F164" s="6">
        <f>F165</f>
        <v>112000</v>
      </c>
      <c r="G164" s="6">
        <f>G165</f>
        <v>-112000</v>
      </c>
      <c r="H164" s="6"/>
      <c r="I164" s="6">
        <f t="shared" ref="I164:S164" si="236">I165</f>
        <v>964.68859999999995</v>
      </c>
      <c r="J164" s="6">
        <f t="shared" si="236"/>
        <v>0</v>
      </c>
      <c r="K164" s="6">
        <f t="shared" si="236"/>
        <v>0</v>
      </c>
      <c r="L164" s="6">
        <f t="shared" si="236"/>
        <v>964.68859999999995</v>
      </c>
      <c r="M164" s="6">
        <f t="shared" si="236"/>
        <v>42000</v>
      </c>
      <c r="N164" s="6">
        <f t="shared" si="236"/>
        <v>0</v>
      </c>
      <c r="O164" s="6">
        <f t="shared" si="236"/>
        <v>42000</v>
      </c>
      <c r="P164" s="6">
        <f t="shared" si="236"/>
        <v>0</v>
      </c>
      <c r="Q164" s="6">
        <f t="shared" si="236"/>
        <v>42000</v>
      </c>
      <c r="R164" s="6">
        <f t="shared" si="236"/>
        <v>0</v>
      </c>
      <c r="S164" s="6">
        <f t="shared" si="236"/>
        <v>0</v>
      </c>
      <c r="T164" s="6"/>
      <c r="U164" s="6">
        <f>U165</f>
        <v>0</v>
      </c>
      <c r="V164" s="6"/>
      <c r="W164" s="104"/>
    </row>
    <row r="165" spans="1:23" ht="15.75" outlineLevel="7" x14ac:dyDescent="0.2">
      <c r="A165" s="77" t="s">
        <v>513</v>
      </c>
      <c r="B165" s="77" t="s">
        <v>503</v>
      </c>
      <c r="C165" s="77" t="s">
        <v>484</v>
      </c>
      <c r="D165" s="77" t="s">
        <v>15</v>
      </c>
      <c r="E165" s="13" t="s">
        <v>16</v>
      </c>
      <c r="F165" s="7">
        <v>112000</v>
      </c>
      <c r="G165" s="7">
        <v>-112000</v>
      </c>
      <c r="H165" s="7"/>
      <c r="I165" s="8">
        <v>964.68859999999995</v>
      </c>
      <c r="J165" s="8"/>
      <c r="K165" s="8"/>
      <c r="L165" s="8">
        <f>SUM(H165:K165)</f>
        <v>964.68859999999995</v>
      </c>
      <c r="M165" s="7">
        <v>42000</v>
      </c>
      <c r="N165" s="7"/>
      <c r="O165" s="7">
        <f>SUM(M165:N165)</f>
        <v>42000</v>
      </c>
      <c r="P165" s="7"/>
      <c r="Q165" s="7">
        <f>SUM(O165:P165)</f>
        <v>42000</v>
      </c>
      <c r="R165" s="7"/>
      <c r="S165" s="7"/>
      <c r="T165" s="7"/>
      <c r="U165" s="7"/>
      <c r="V165" s="7"/>
      <c r="W165" s="104"/>
    </row>
    <row r="166" spans="1:23" ht="15.75" outlineLevel="7" x14ac:dyDescent="0.2">
      <c r="A166" s="72" t="s">
        <v>513</v>
      </c>
      <c r="B166" s="72" t="s">
        <v>503</v>
      </c>
      <c r="C166" s="85" t="s">
        <v>787</v>
      </c>
      <c r="D166" s="74"/>
      <c r="E166" s="24" t="s">
        <v>788</v>
      </c>
      <c r="F166" s="7"/>
      <c r="G166" s="7"/>
      <c r="H166" s="7"/>
      <c r="I166" s="6">
        <f>I167+I168</f>
        <v>0</v>
      </c>
      <c r="J166" s="6">
        <f t="shared" ref="J166:U166" si="237">J167+J168</f>
        <v>0</v>
      </c>
      <c r="K166" s="6">
        <f t="shared" si="237"/>
        <v>805.42643999999996</v>
      </c>
      <c r="L166" s="6">
        <f t="shared" si="237"/>
        <v>805.42643999999996</v>
      </c>
      <c r="M166" s="6">
        <f t="shared" si="237"/>
        <v>0</v>
      </c>
      <c r="N166" s="6">
        <f t="shared" si="237"/>
        <v>0</v>
      </c>
      <c r="O166" s="6">
        <f t="shared" si="237"/>
        <v>0</v>
      </c>
      <c r="P166" s="6">
        <f t="shared" si="237"/>
        <v>0</v>
      </c>
      <c r="Q166" s="6"/>
      <c r="R166" s="6">
        <f t="shared" si="237"/>
        <v>0</v>
      </c>
      <c r="S166" s="6">
        <f t="shared" si="237"/>
        <v>0</v>
      </c>
      <c r="T166" s="6">
        <f t="shared" si="237"/>
        <v>0</v>
      </c>
      <c r="U166" s="6">
        <f t="shared" si="237"/>
        <v>0</v>
      </c>
      <c r="V166" s="6"/>
      <c r="W166" s="104"/>
    </row>
    <row r="167" spans="1:23" ht="15.75" outlineLevel="7" x14ac:dyDescent="0.2">
      <c r="A167" s="73" t="s">
        <v>513</v>
      </c>
      <c r="B167" s="73" t="s">
        <v>503</v>
      </c>
      <c r="C167" s="95" t="s">
        <v>787</v>
      </c>
      <c r="D167" s="77" t="s">
        <v>7</v>
      </c>
      <c r="E167" s="13" t="s">
        <v>8</v>
      </c>
      <c r="F167" s="7"/>
      <c r="G167" s="7"/>
      <c r="H167" s="7"/>
      <c r="I167" s="7"/>
      <c r="J167" s="7"/>
      <c r="K167" s="7">
        <f>198.93828+38.162+9.5405</f>
        <v>246.64078000000001</v>
      </c>
      <c r="L167" s="7">
        <f>SUM(H167:K167)</f>
        <v>246.64078000000001</v>
      </c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104"/>
    </row>
    <row r="168" spans="1:23" ht="15.75" outlineLevel="7" x14ac:dyDescent="0.2">
      <c r="A168" s="73" t="s">
        <v>513</v>
      </c>
      <c r="B168" s="73" t="s">
        <v>503</v>
      </c>
      <c r="C168" s="95" t="s">
        <v>787</v>
      </c>
      <c r="D168" s="73" t="s">
        <v>15</v>
      </c>
      <c r="E168" s="26" t="s">
        <v>16</v>
      </c>
      <c r="F168" s="7"/>
      <c r="G168" s="7"/>
      <c r="H168" s="7"/>
      <c r="I168" s="7"/>
      <c r="J168" s="7"/>
      <c r="K168" s="7">
        <f>553.78566+4+1</f>
        <v>558.78566000000001</v>
      </c>
      <c r="L168" s="7">
        <f>SUM(H168:K168)</f>
        <v>558.78566000000001</v>
      </c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104"/>
    </row>
    <row r="169" spans="1:23" ht="15.75" outlineLevel="7" x14ac:dyDescent="0.2">
      <c r="A169" s="76" t="s">
        <v>513</v>
      </c>
      <c r="B169" s="76" t="s">
        <v>526</v>
      </c>
      <c r="C169" s="77"/>
      <c r="D169" s="77"/>
      <c r="E169" s="91" t="s">
        <v>527</v>
      </c>
      <c r="F169" s="6">
        <f>F170+F182+F197</f>
        <v>46194.6</v>
      </c>
      <c r="G169" s="6">
        <f>G170+G182+G197</f>
        <v>0</v>
      </c>
      <c r="H169" s="6">
        <f>H170+H182+H197</f>
        <v>46194.6</v>
      </c>
      <c r="I169" s="6">
        <f>I170+I182+I197</f>
        <v>-274.5</v>
      </c>
      <c r="J169" s="6">
        <f>J170+J182+J197</f>
        <v>168.16383999999999</v>
      </c>
      <c r="K169" s="6">
        <f t="shared" ref="K169:L169" si="238">K170+K182+K197</f>
        <v>7528.5006000000003</v>
      </c>
      <c r="L169" s="6">
        <f t="shared" si="238"/>
        <v>53616.764439999992</v>
      </c>
      <c r="M169" s="6">
        <f>M170+M182+M197</f>
        <v>46305.499999999993</v>
      </c>
      <c r="N169" s="6">
        <f t="shared" ref="N169" si="239">N170+N182+N197</f>
        <v>0</v>
      </c>
      <c r="O169" s="6">
        <f t="shared" ref="O169:Q169" si="240">O170+O182+O197</f>
        <v>46305.499999999993</v>
      </c>
      <c r="P169" s="6">
        <f t="shared" si="240"/>
        <v>0</v>
      </c>
      <c r="Q169" s="6">
        <f t="shared" si="240"/>
        <v>46305.499999999993</v>
      </c>
      <c r="R169" s="6">
        <f>R170+R182+R197</f>
        <v>47116.7</v>
      </c>
      <c r="S169" s="6">
        <f t="shared" ref="S169" si="241">S170+S182+S197</f>
        <v>0</v>
      </c>
      <c r="T169" s="6">
        <f t="shared" ref="T169:V169" si="242">T170+T182+T197</f>
        <v>47116.7</v>
      </c>
      <c r="U169" s="6">
        <f t="shared" si="242"/>
        <v>0</v>
      </c>
      <c r="V169" s="6">
        <f t="shared" si="242"/>
        <v>47116.7</v>
      </c>
      <c r="W169" s="104"/>
    </row>
    <row r="170" spans="1:23" ht="15.75" outlineLevel="1" x14ac:dyDescent="0.2">
      <c r="A170" s="76" t="s">
        <v>513</v>
      </c>
      <c r="B170" s="76" t="s">
        <v>528</v>
      </c>
      <c r="C170" s="76"/>
      <c r="D170" s="76"/>
      <c r="E170" s="12" t="s">
        <v>529</v>
      </c>
      <c r="F170" s="6">
        <f t="shared" ref="F170:V170" si="243">F171</f>
        <v>18018.599999999999</v>
      </c>
      <c r="G170" s="6">
        <f t="shared" si="243"/>
        <v>0</v>
      </c>
      <c r="H170" s="6">
        <f t="shared" si="243"/>
        <v>18018.599999999999</v>
      </c>
      <c r="I170" s="6">
        <f t="shared" si="243"/>
        <v>0</v>
      </c>
      <c r="J170" s="6">
        <f t="shared" si="243"/>
        <v>0</v>
      </c>
      <c r="K170" s="6">
        <f t="shared" si="243"/>
        <v>3543.627</v>
      </c>
      <c r="L170" s="6">
        <f t="shared" si="243"/>
        <v>21562.226999999999</v>
      </c>
      <c r="M170" s="6">
        <f t="shared" si="243"/>
        <v>17845.899999999998</v>
      </c>
      <c r="N170" s="6">
        <f t="shared" si="243"/>
        <v>0</v>
      </c>
      <c r="O170" s="6">
        <f t="shared" si="243"/>
        <v>17845.899999999998</v>
      </c>
      <c r="P170" s="6">
        <f t="shared" si="243"/>
        <v>0</v>
      </c>
      <c r="Q170" s="6">
        <f t="shared" si="243"/>
        <v>17845.899999999998</v>
      </c>
      <c r="R170" s="6">
        <f t="shared" si="243"/>
        <v>18326</v>
      </c>
      <c r="S170" s="6">
        <f t="shared" si="243"/>
        <v>0</v>
      </c>
      <c r="T170" s="6">
        <f t="shared" si="243"/>
        <v>18326</v>
      </c>
      <c r="U170" s="6">
        <f t="shared" si="243"/>
        <v>0</v>
      </c>
      <c r="V170" s="6">
        <f t="shared" si="243"/>
        <v>18326</v>
      </c>
      <c r="W170" s="104"/>
    </row>
    <row r="171" spans="1:23" ht="31.5" outlineLevel="2" x14ac:dyDescent="0.2">
      <c r="A171" s="76" t="s">
        <v>513</v>
      </c>
      <c r="B171" s="76" t="s">
        <v>528</v>
      </c>
      <c r="C171" s="76" t="s">
        <v>54</v>
      </c>
      <c r="D171" s="76"/>
      <c r="E171" s="12" t="s">
        <v>55</v>
      </c>
      <c r="F171" s="6">
        <f>F172+F176</f>
        <v>18018.599999999999</v>
      </c>
      <c r="G171" s="6">
        <f>G172+G176</f>
        <v>0</v>
      </c>
      <c r="H171" s="6">
        <f>H172+H176</f>
        <v>18018.599999999999</v>
      </c>
      <c r="I171" s="6">
        <f>I172+I176</f>
        <v>0</v>
      </c>
      <c r="J171" s="6">
        <f>J172+J176</f>
        <v>0</v>
      </c>
      <c r="K171" s="6">
        <f t="shared" ref="K171:L171" si="244">K172+K176</f>
        <v>3543.627</v>
      </c>
      <c r="L171" s="6">
        <f t="shared" si="244"/>
        <v>21562.226999999999</v>
      </c>
      <c r="M171" s="6">
        <f>M172+M176</f>
        <v>17845.899999999998</v>
      </c>
      <c r="N171" s="6">
        <f t="shared" ref="N171" si="245">N172+N176</f>
        <v>0</v>
      </c>
      <c r="O171" s="6">
        <f t="shared" ref="O171:Q171" si="246">O172+O176</f>
        <v>17845.899999999998</v>
      </c>
      <c r="P171" s="6">
        <f t="shared" si="246"/>
        <v>0</v>
      </c>
      <c r="Q171" s="6">
        <f t="shared" si="246"/>
        <v>17845.899999999998</v>
      </c>
      <c r="R171" s="6">
        <f>R172+R176</f>
        <v>18326</v>
      </c>
      <c r="S171" s="6">
        <f t="shared" ref="S171" si="247">S172+S176</f>
        <v>0</v>
      </c>
      <c r="T171" s="6">
        <f t="shared" ref="T171:V171" si="248">T172+T176</f>
        <v>18326</v>
      </c>
      <c r="U171" s="6">
        <f t="shared" si="248"/>
        <v>0</v>
      </c>
      <c r="V171" s="6">
        <f t="shared" si="248"/>
        <v>18326</v>
      </c>
      <c r="W171" s="104"/>
    </row>
    <row r="172" spans="1:23" ht="31.5" outlineLevel="3" x14ac:dyDescent="0.2">
      <c r="A172" s="76" t="s">
        <v>513</v>
      </c>
      <c r="B172" s="76" t="s">
        <v>528</v>
      </c>
      <c r="C172" s="76" t="s">
        <v>99</v>
      </c>
      <c r="D172" s="76"/>
      <c r="E172" s="12" t="s">
        <v>100</v>
      </c>
      <c r="F172" s="6">
        <f t="shared" ref="F172:L174" si="249">F173</f>
        <v>1757.6</v>
      </c>
      <c r="G172" s="6">
        <f t="shared" si="249"/>
        <v>0</v>
      </c>
      <c r="H172" s="6">
        <f t="shared" si="249"/>
        <v>1757.6</v>
      </c>
      <c r="I172" s="6">
        <f t="shared" si="249"/>
        <v>0</v>
      </c>
      <c r="J172" s="6">
        <f t="shared" si="249"/>
        <v>0</v>
      </c>
      <c r="K172" s="6">
        <f t="shared" si="249"/>
        <v>1070.7080000000001</v>
      </c>
      <c r="L172" s="6">
        <f t="shared" si="249"/>
        <v>2828.308</v>
      </c>
      <c r="M172" s="6">
        <f t="shared" ref="M172:M174" si="250">M173</f>
        <v>998.6</v>
      </c>
      <c r="N172" s="6">
        <f t="shared" ref="N172:Q174" si="251">N173</f>
        <v>0</v>
      </c>
      <c r="O172" s="6">
        <f t="shared" si="251"/>
        <v>998.6</v>
      </c>
      <c r="P172" s="6">
        <f t="shared" si="251"/>
        <v>0</v>
      </c>
      <c r="Q172" s="6">
        <f t="shared" si="251"/>
        <v>998.6</v>
      </c>
      <c r="R172" s="6">
        <f t="shared" ref="R172:R174" si="252">R173</f>
        <v>868.9</v>
      </c>
      <c r="S172" s="6">
        <f t="shared" ref="S172:V174" si="253">S173</f>
        <v>0</v>
      </c>
      <c r="T172" s="6">
        <f t="shared" si="253"/>
        <v>868.9</v>
      </c>
      <c r="U172" s="6">
        <f t="shared" si="253"/>
        <v>0</v>
      </c>
      <c r="V172" s="6">
        <f t="shared" si="253"/>
        <v>868.9</v>
      </c>
      <c r="W172" s="104"/>
    </row>
    <row r="173" spans="1:23" ht="31.5" outlineLevel="4" x14ac:dyDescent="0.2">
      <c r="A173" s="76" t="s">
        <v>513</v>
      </c>
      <c r="B173" s="76" t="s">
        <v>528</v>
      </c>
      <c r="C173" s="76" t="s">
        <v>101</v>
      </c>
      <c r="D173" s="76"/>
      <c r="E173" s="12" t="s">
        <v>102</v>
      </c>
      <c r="F173" s="6">
        <f t="shared" si="249"/>
        <v>1757.6</v>
      </c>
      <c r="G173" s="6">
        <f t="shared" si="249"/>
        <v>0</v>
      </c>
      <c r="H173" s="6">
        <f t="shared" si="249"/>
        <v>1757.6</v>
      </c>
      <c r="I173" s="6">
        <f t="shared" si="249"/>
        <v>0</v>
      </c>
      <c r="J173" s="6">
        <f t="shared" si="249"/>
        <v>0</v>
      </c>
      <c r="K173" s="6">
        <f t="shared" si="249"/>
        <v>1070.7080000000001</v>
      </c>
      <c r="L173" s="6">
        <f t="shared" si="249"/>
        <v>2828.308</v>
      </c>
      <c r="M173" s="6">
        <f t="shared" si="250"/>
        <v>998.6</v>
      </c>
      <c r="N173" s="6">
        <f t="shared" si="251"/>
        <v>0</v>
      </c>
      <c r="O173" s="6">
        <f t="shared" si="251"/>
        <v>998.6</v>
      </c>
      <c r="P173" s="6">
        <f t="shared" si="251"/>
        <v>0</v>
      </c>
      <c r="Q173" s="6">
        <f t="shared" si="251"/>
        <v>998.6</v>
      </c>
      <c r="R173" s="6">
        <f t="shared" si="252"/>
        <v>868.9</v>
      </c>
      <c r="S173" s="6">
        <f t="shared" si="253"/>
        <v>0</v>
      </c>
      <c r="T173" s="6">
        <f t="shared" si="253"/>
        <v>868.9</v>
      </c>
      <c r="U173" s="6">
        <f t="shared" si="253"/>
        <v>0</v>
      </c>
      <c r="V173" s="6">
        <f t="shared" si="253"/>
        <v>868.9</v>
      </c>
      <c r="W173" s="104"/>
    </row>
    <row r="174" spans="1:23" ht="31.5" outlineLevel="5" x14ac:dyDescent="0.2">
      <c r="A174" s="76" t="s">
        <v>513</v>
      </c>
      <c r="B174" s="76" t="s">
        <v>528</v>
      </c>
      <c r="C174" s="76" t="s">
        <v>103</v>
      </c>
      <c r="D174" s="76"/>
      <c r="E174" s="12" t="s">
        <v>104</v>
      </c>
      <c r="F174" s="6">
        <f t="shared" si="249"/>
        <v>1757.6</v>
      </c>
      <c r="G174" s="6">
        <f t="shared" si="249"/>
        <v>0</v>
      </c>
      <c r="H174" s="6">
        <f t="shared" si="249"/>
        <v>1757.6</v>
      </c>
      <c r="I174" s="6">
        <f t="shared" si="249"/>
        <v>0</v>
      </c>
      <c r="J174" s="6">
        <f t="shared" si="249"/>
        <v>0</v>
      </c>
      <c r="K174" s="6">
        <f t="shared" si="249"/>
        <v>1070.7080000000001</v>
      </c>
      <c r="L174" s="6">
        <f t="shared" si="249"/>
        <v>2828.308</v>
      </c>
      <c r="M174" s="6">
        <f t="shared" si="250"/>
        <v>998.6</v>
      </c>
      <c r="N174" s="6">
        <f t="shared" si="251"/>
        <v>0</v>
      </c>
      <c r="O174" s="6">
        <f t="shared" si="251"/>
        <v>998.6</v>
      </c>
      <c r="P174" s="6">
        <f t="shared" si="251"/>
        <v>0</v>
      </c>
      <c r="Q174" s="6">
        <f t="shared" si="251"/>
        <v>998.6</v>
      </c>
      <c r="R174" s="6">
        <f t="shared" si="252"/>
        <v>868.9</v>
      </c>
      <c r="S174" s="6">
        <f t="shared" si="253"/>
        <v>0</v>
      </c>
      <c r="T174" s="6">
        <f t="shared" si="253"/>
        <v>868.9</v>
      </c>
      <c r="U174" s="6">
        <f t="shared" si="253"/>
        <v>0</v>
      </c>
      <c r="V174" s="6">
        <f t="shared" si="253"/>
        <v>868.9</v>
      </c>
      <c r="W174" s="104"/>
    </row>
    <row r="175" spans="1:23" ht="15.75" outlineLevel="7" x14ac:dyDescent="0.2">
      <c r="A175" s="77" t="s">
        <v>513</v>
      </c>
      <c r="B175" s="77" t="s">
        <v>528</v>
      </c>
      <c r="C175" s="77" t="s">
        <v>103</v>
      </c>
      <c r="D175" s="77" t="s">
        <v>7</v>
      </c>
      <c r="E175" s="13" t="s">
        <v>8</v>
      </c>
      <c r="F175" s="7">
        <v>1757.6</v>
      </c>
      <c r="G175" s="7"/>
      <c r="H175" s="7">
        <f>SUM(F175:G175)</f>
        <v>1757.6</v>
      </c>
      <c r="I175" s="7"/>
      <c r="J175" s="7"/>
      <c r="K175" s="7">
        <f>573.491+497.217</f>
        <v>1070.7080000000001</v>
      </c>
      <c r="L175" s="7">
        <f>SUM(H175:K175)</f>
        <v>2828.308</v>
      </c>
      <c r="M175" s="7">
        <v>998.6</v>
      </c>
      <c r="N175" s="7"/>
      <c r="O175" s="7">
        <f>SUM(M175:N175)</f>
        <v>998.6</v>
      </c>
      <c r="P175" s="7"/>
      <c r="Q175" s="7">
        <f>SUM(O175:P175)</f>
        <v>998.6</v>
      </c>
      <c r="R175" s="7">
        <v>868.9</v>
      </c>
      <c r="S175" s="7"/>
      <c r="T175" s="7">
        <f>SUM(R175:S175)</f>
        <v>868.9</v>
      </c>
      <c r="U175" s="7"/>
      <c r="V175" s="7">
        <f>SUM(T175:U175)</f>
        <v>868.9</v>
      </c>
      <c r="W175" s="104"/>
    </row>
    <row r="176" spans="1:23" ht="47.25" outlineLevel="3" x14ac:dyDescent="0.2">
      <c r="A176" s="76" t="s">
        <v>513</v>
      </c>
      <c r="B176" s="76" t="s">
        <v>528</v>
      </c>
      <c r="C176" s="76" t="s">
        <v>105</v>
      </c>
      <c r="D176" s="76"/>
      <c r="E176" s="12" t="s">
        <v>106</v>
      </c>
      <c r="F176" s="6">
        <f t="shared" ref="F176:L177" si="254">F177</f>
        <v>16261</v>
      </c>
      <c r="G176" s="6">
        <f t="shared" si="254"/>
        <v>0</v>
      </c>
      <c r="H176" s="6">
        <f t="shared" si="254"/>
        <v>16261</v>
      </c>
      <c r="I176" s="6">
        <f t="shared" si="254"/>
        <v>0</v>
      </c>
      <c r="J176" s="6">
        <f t="shared" si="254"/>
        <v>0</v>
      </c>
      <c r="K176" s="6">
        <f t="shared" si="254"/>
        <v>2472.9189999999999</v>
      </c>
      <c r="L176" s="6">
        <f t="shared" si="254"/>
        <v>18733.918999999998</v>
      </c>
      <c r="M176" s="6">
        <f t="shared" ref="M176:M177" si="255">M177</f>
        <v>16847.3</v>
      </c>
      <c r="N176" s="6">
        <f t="shared" ref="N176:Q177" si="256">N177</f>
        <v>0</v>
      </c>
      <c r="O176" s="6">
        <f t="shared" si="256"/>
        <v>16847.3</v>
      </c>
      <c r="P176" s="6">
        <f t="shared" si="256"/>
        <v>0</v>
      </c>
      <c r="Q176" s="6">
        <f t="shared" si="256"/>
        <v>16847.3</v>
      </c>
      <c r="R176" s="6">
        <f t="shared" ref="R176:R177" si="257">R177</f>
        <v>17457.099999999999</v>
      </c>
      <c r="S176" s="6">
        <f t="shared" ref="S176:V177" si="258">S177</f>
        <v>0</v>
      </c>
      <c r="T176" s="6">
        <f t="shared" si="258"/>
        <v>17457.099999999999</v>
      </c>
      <c r="U176" s="6">
        <f t="shared" si="258"/>
        <v>0</v>
      </c>
      <c r="V176" s="6">
        <f t="shared" si="258"/>
        <v>17457.099999999999</v>
      </c>
      <c r="W176" s="104"/>
    </row>
    <row r="177" spans="1:23" ht="31.5" outlineLevel="4" x14ac:dyDescent="0.2">
      <c r="A177" s="76" t="s">
        <v>513</v>
      </c>
      <c r="B177" s="76" t="s">
        <v>528</v>
      </c>
      <c r="C177" s="76" t="s">
        <v>107</v>
      </c>
      <c r="D177" s="76"/>
      <c r="E177" s="12" t="s">
        <v>39</v>
      </c>
      <c r="F177" s="6">
        <f t="shared" si="254"/>
        <v>16261</v>
      </c>
      <c r="G177" s="6">
        <f t="shared" si="254"/>
        <v>0</v>
      </c>
      <c r="H177" s="6">
        <f t="shared" si="254"/>
        <v>16261</v>
      </c>
      <c r="I177" s="6">
        <f t="shared" si="254"/>
        <v>0</v>
      </c>
      <c r="J177" s="6">
        <f t="shared" si="254"/>
        <v>0</v>
      </c>
      <c r="K177" s="6">
        <f t="shared" si="254"/>
        <v>2472.9189999999999</v>
      </c>
      <c r="L177" s="6">
        <f t="shared" si="254"/>
        <v>18733.918999999998</v>
      </c>
      <c r="M177" s="6">
        <f t="shared" si="255"/>
        <v>16847.3</v>
      </c>
      <c r="N177" s="6">
        <f t="shared" si="256"/>
        <v>0</v>
      </c>
      <c r="O177" s="6">
        <f t="shared" si="256"/>
        <v>16847.3</v>
      </c>
      <c r="P177" s="6">
        <f t="shared" si="256"/>
        <v>0</v>
      </c>
      <c r="Q177" s="6">
        <f t="shared" si="256"/>
        <v>16847.3</v>
      </c>
      <c r="R177" s="6">
        <f t="shared" si="257"/>
        <v>17457.099999999999</v>
      </c>
      <c r="S177" s="6">
        <f t="shared" si="258"/>
        <v>0</v>
      </c>
      <c r="T177" s="6">
        <f t="shared" si="258"/>
        <v>17457.099999999999</v>
      </c>
      <c r="U177" s="6">
        <f t="shared" si="258"/>
        <v>0</v>
      </c>
      <c r="V177" s="6">
        <f t="shared" si="258"/>
        <v>17457.099999999999</v>
      </c>
      <c r="W177" s="104"/>
    </row>
    <row r="178" spans="1:23" ht="15.75" outlineLevel="5" x14ac:dyDescent="0.2">
      <c r="A178" s="76" t="s">
        <v>513</v>
      </c>
      <c r="B178" s="76" t="s">
        <v>528</v>
      </c>
      <c r="C178" s="76" t="s">
        <v>108</v>
      </c>
      <c r="D178" s="76"/>
      <c r="E178" s="12" t="s">
        <v>109</v>
      </c>
      <c r="F178" s="6">
        <f>F179+F180+F181</f>
        <v>16261</v>
      </c>
      <c r="G178" s="6">
        <f>G179+G180+G181</f>
        <v>0</v>
      </c>
      <c r="H178" s="6">
        <f>H179+H180+H181</f>
        <v>16261</v>
      </c>
      <c r="I178" s="6">
        <f>I179+I180+I181</f>
        <v>0</v>
      </c>
      <c r="J178" s="6">
        <f>J179+J180+J181</f>
        <v>0</v>
      </c>
      <c r="K178" s="6">
        <f t="shared" ref="K178:L178" si="259">K179+K180+K181</f>
        <v>2472.9189999999999</v>
      </c>
      <c r="L178" s="6">
        <f t="shared" si="259"/>
        <v>18733.918999999998</v>
      </c>
      <c r="M178" s="6">
        <f t="shared" ref="M178:T178" si="260">M179+M180+M181</f>
        <v>16847.3</v>
      </c>
      <c r="N178" s="6">
        <f t="shared" si="260"/>
        <v>0</v>
      </c>
      <c r="O178" s="6">
        <f t="shared" si="260"/>
        <v>16847.3</v>
      </c>
      <c r="P178" s="6">
        <f t="shared" si="260"/>
        <v>0</v>
      </c>
      <c r="Q178" s="6">
        <f t="shared" si="260"/>
        <v>16847.3</v>
      </c>
      <c r="R178" s="6">
        <f t="shared" si="260"/>
        <v>17457.099999999999</v>
      </c>
      <c r="S178" s="6">
        <f t="shared" si="260"/>
        <v>0</v>
      </c>
      <c r="T178" s="6">
        <f t="shared" si="260"/>
        <v>17457.099999999999</v>
      </c>
      <c r="U178" s="6">
        <f t="shared" ref="U178:V178" si="261">U179+U180+U181</f>
        <v>0</v>
      </c>
      <c r="V178" s="6">
        <f t="shared" si="261"/>
        <v>17457.099999999999</v>
      </c>
      <c r="W178" s="104"/>
    </row>
    <row r="179" spans="1:23" ht="47.25" outlineLevel="7" x14ac:dyDescent="0.2">
      <c r="A179" s="77" t="s">
        <v>513</v>
      </c>
      <c r="B179" s="77" t="s">
        <v>528</v>
      </c>
      <c r="C179" s="77" t="s">
        <v>108</v>
      </c>
      <c r="D179" s="77" t="s">
        <v>4</v>
      </c>
      <c r="E179" s="13" t="s">
        <v>5</v>
      </c>
      <c r="F179" s="7">
        <v>14658</v>
      </c>
      <c r="G179" s="7"/>
      <c r="H179" s="7">
        <f>SUM(F179:G179)</f>
        <v>14658</v>
      </c>
      <c r="I179" s="7"/>
      <c r="J179" s="7"/>
      <c r="K179" s="7">
        <v>1600.9</v>
      </c>
      <c r="L179" s="7">
        <f>SUM(H179:K179)</f>
        <v>16258.9</v>
      </c>
      <c r="M179" s="7">
        <v>15244.3</v>
      </c>
      <c r="N179" s="7"/>
      <c r="O179" s="7">
        <f t="shared" ref="O179:O181" si="262">SUM(M179:N179)</f>
        <v>15244.3</v>
      </c>
      <c r="P179" s="7"/>
      <c r="Q179" s="7">
        <f t="shared" ref="Q179:Q181" si="263">SUM(O179:P179)</f>
        <v>15244.3</v>
      </c>
      <c r="R179" s="7">
        <v>15854.1</v>
      </c>
      <c r="S179" s="7"/>
      <c r="T179" s="7">
        <f t="shared" ref="T179:T181" si="264">SUM(R179:S179)</f>
        <v>15854.1</v>
      </c>
      <c r="U179" s="7"/>
      <c r="V179" s="7">
        <f t="shared" ref="V179:V181" si="265">SUM(T179:U179)</f>
        <v>15854.1</v>
      </c>
      <c r="W179" s="104"/>
    </row>
    <row r="180" spans="1:23" ht="15.75" outlineLevel="7" x14ac:dyDescent="0.2">
      <c r="A180" s="77" t="s">
        <v>513</v>
      </c>
      <c r="B180" s="77" t="s">
        <v>528</v>
      </c>
      <c r="C180" s="77" t="s">
        <v>108</v>
      </c>
      <c r="D180" s="77" t="s">
        <v>7</v>
      </c>
      <c r="E180" s="13" t="s">
        <v>8</v>
      </c>
      <c r="F180" s="7">
        <v>1573.9</v>
      </c>
      <c r="G180" s="7"/>
      <c r="H180" s="7">
        <f>SUM(F180:G180)</f>
        <v>1573.9</v>
      </c>
      <c r="I180" s="7"/>
      <c r="J180" s="7"/>
      <c r="K180" s="7">
        <v>872.01900000000001</v>
      </c>
      <c r="L180" s="7">
        <f>SUM(H180:K180)</f>
        <v>2445.9189999999999</v>
      </c>
      <c r="M180" s="7">
        <v>1573.9</v>
      </c>
      <c r="N180" s="7"/>
      <c r="O180" s="7">
        <f t="shared" si="262"/>
        <v>1573.9</v>
      </c>
      <c r="P180" s="7"/>
      <c r="Q180" s="7">
        <f t="shared" si="263"/>
        <v>1573.9</v>
      </c>
      <c r="R180" s="7">
        <v>1573.9</v>
      </c>
      <c r="S180" s="7"/>
      <c r="T180" s="7">
        <f t="shared" si="264"/>
        <v>1573.9</v>
      </c>
      <c r="U180" s="7"/>
      <c r="V180" s="7">
        <f t="shared" si="265"/>
        <v>1573.9</v>
      </c>
      <c r="W180" s="104"/>
    </row>
    <row r="181" spans="1:23" ht="15.75" outlineLevel="7" x14ac:dyDescent="0.2">
      <c r="A181" s="77" t="s">
        <v>513</v>
      </c>
      <c r="B181" s="77" t="s">
        <v>528</v>
      </c>
      <c r="C181" s="77" t="s">
        <v>108</v>
      </c>
      <c r="D181" s="77" t="s">
        <v>15</v>
      </c>
      <c r="E181" s="13" t="s">
        <v>16</v>
      </c>
      <c r="F181" s="7">
        <v>29.1</v>
      </c>
      <c r="G181" s="7"/>
      <c r="H181" s="7">
        <f>SUM(F181:G181)</f>
        <v>29.1</v>
      </c>
      <c r="I181" s="7"/>
      <c r="J181" s="7"/>
      <c r="K181" s="7"/>
      <c r="L181" s="7">
        <f>SUM(H181:K181)</f>
        <v>29.1</v>
      </c>
      <c r="M181" s="7">
        <v>29.1</v>
      </c>
      <c r="N181" s="7"/>
      <c r="O181" s="7">
        <f t="shared" si="262"/>
        <v>29.1</v>
      </c>
      <c r="P181" s="7"/>
      <c r="Q181" s="7">
        <f t="shared" si="263"/>
        <v>29.1</v>
      </c>
      <c r="R181" s="7">
        <v>29.1</v>
      </c>
      <c r="S181" s="7"/>
      <c r="T181" s="7">
        <f t="shared" si="264"/>
        <v>29.1</v>
      </c>
      <c r="U181" s="7"/>
      <c r="V181" s="7">
        <f t="shared" si="265"/>
        <v>29.1</v>
      </c>
      <c r="W181" s="104"/>
    </row>
    <row r="182" spans="1:23" ht="31.5" outlineLevel="1" x14ac:dyDescent="0.2">
      <c r="A182" s="76" t="s">
        <v>513</v>
      </c>
      <c r="B182" s="76" t="s">
        <v>530</v>
      </c>
      <c r="C182" s="76"/>
      <c r="D182" s="76"/>
      <c r="E182" s="12" t="s">
        <v>531</v>
      </c>
      <c r="F182" s="6">
        <f t="shared" ref="F182:V182" si="266">F183</f>
        <v>25850.400000000001</v>
      </c>
      <c r="G182" s="6">
        <f t="shared" si="266"/>
        <v>0</v>
      </c>
      <c r="H182" s="6">
        <f t="shared" si="266"/>
        <v>25850.400000000001</v>
      </c>
      <c r="I182" s="6">
        <f t="shared" si="266"/>
        <v>0</v>
      </c>
      <c r="J182" s="6">
        <f t="shared" si="266"/>
        <v>0</v>
      </c>
      <c r="K182" s="6">
        <f t="shared" si="266"/>
        <v>3095.5236</v>
      </c>
      <c r="L182" s="6">
        <f t="shared" si="266"/>
        <v>28945.923599999995</v>
      </c>
      <c r="M182" s="6">
        <f t="shared" si="266"/>
        <v>26134</v>
      </c>
      <c r="N182" s="6">
        <f t="shared" si="266"/>
        <v>0</v>
      </c>
      <c r="O182" s="6">
        <f t="shared" si="266"/>
        <v>26134</v>
      </c>
      <c r="P182" s="6">
        <f t="shared" si="266"/>
        <v>0</v>
      </c>
      <c r="Q182" s="6">
        <f t="shared" si="266"/>
        <v>26134</v>
      </c>
      <c r="R182" s="6">
        <f t="shared" si="266"/>
        <v>26465.1</v>
      </c>
      <c r="S182" s="6">
        <f t="shared" si="266"/>
        <v>0</v>
      </c>
      <c r="T182" s="6">
        <f t="shared" si="266"/>
        <v>26465.1</v>
      </c>
      <c r="U182" s="6">
        <f t="shared" si="266"/>
        <v>0</v>
      </c>
      <c r="V182" s="6">
        <f t="shared" si="266"/>
        <v>26465.1</v>
      </c>
      <c r="W182" s="104"/>
    </row>
    <row r="183" spans="1:23" ht="31.5" outlineLevel="2" x14ac:dyDescent="0.2">
      <c r="A183" s="76" t="s">
        <v>513</v>
      </c>
      <c r="B183" s="76" t="s">
        <v>530</v>
      </c>
      <c r="C183" s="76" t="s">
        <v>54</v>
      </c>
      <c r="D183" s="76"/>
      <c r="E183" s="12" t="s">
        <v>55</v>
      </c>
      <c r="F183" s="6">
        <f>F184+F191</f>
        <v>25850.400000000001</v>
      </c>
      <c r="G183" s="6">
        <f>G184+G191</f>
        <v>0</v>
      </c>
      <c r="H183" s="6">
        <f>H184+H191</f>
        <v>25850.400000000001</v>
      </c>
      <c r="I183" s="6">
        <f>I184+I191</f>
        <v>0</v>
      </c>
      <c r="J183" s="6">
        <f>J184+J191</f>
        <v>0</v>
      </c>
      <c r="K183" s="6">
        <f t="shared" ref="K183:L183" si="267">K184+K191</f>
        <v>3095.5236</v>
      </c>
      <c r="L183" s="6">
        <f t="shared" si="267"/>
        <v>28945.923599999995</v>
      </c>
      <c r="M183" s="6">
        <f t="shared" ref="M183:T183" si="268">M184+M191</f>
        <v>26134</v>
      </c>
      <c r="N183" s="6">
        <f t="shared" si="268"/>
        <v>0</v>
      </c>
      <c r="O183" s="6">
        <f t="shared" si="268"/>
        <v>26134</v>
      </c>
      <c r="P183" s="6">
        <f t="shared" si="268"/>
        <v>0</v>
      </c>
      <c r="Q183" s="6">
        <f t="shared" si="268"/>
        <v>26134</v>
      </c>
      <c r="R183" s="6">
        <f t="shared" si="268"/>
        <v>26465.1</v>
      </c>
      <c r="S183" s="6">
        <f t="shared" si="268"/>
        <v>0</v>
      </c>
      <c r="T183" s="6">
        <f t="shared" si="268"/>
        <v>26465.1</v>
      </c>
      <c r="U183" s="6">
        <f t="shared" ref="U183:V183" si="269">U184+U191</f>
        <v>0</v>
      </c>
      <c r="V183" s="6">
        <f t="shared" si="269"/>
        <v>26465.1</v>
      </c>
      <c r="W183" s="104"/>
    </row>
    <row r="184" spans="1:23" ht="31.5" outlineLevel="3" x14ac:dyDescent="0.2">
      <c r="A184" s="76" t="s">
        <v>513</v>
      </c>
      <c r="B184" s="76" t="s">
        <v>530</v>
      </c>
      <c r="C184" s="76" t="s">
        <v>99</v>
      </c>
      <c r="D184" s="76"/>
      <c r="E184" s="12" t="s">
        <v>100</v>
      </c>
      <c r="F184" s="6">
        <f t="shared" ref="F184:V184" si="270">F185</f>
        <v>17058.8</v>
      </c>
      <c r="G184" s="6">
        <f t="shared" si="270"/>
        <v>0</v>
      </c>
      <c r="H184" s="6">
        <f t="shared" si="270"/>
        <v>17058.8</v>
      </c>
      <c r="I184" s="6">
        <f t="shared" si="270"/>
        <v>0</v>
      </c>
      <c r="J184" s="6">
        <f t="shared" si="270"/>
        <v>0</v>
      </c>
      <c r="K184" s="6">
        <f t="shared" si="270"/>
        <v>2462.2449099999999</v>
      </c>
      <c r="L184" s="6">
        <f t="shared" si="270"/>
        <v>19521.044909999997</v>
      </c>
      <c r="M184" s="6">
        <f t="shared" si="270"/>
        <v>17024</v>
      </c>
      <c r="N184" s="6">
        <f t="shared" si="270"/>
        <v>0</v>
      </c>
      <c r="O184" s="6">
        <f t="shared" si="270"/>
        <v>17024</v>
      </c>
      <c r="P184" s="6">
        <f t="shared" si="270"/>
        <v>0</v>
      </c>
      <c r="Q184" s="6">
        <f t="shared" si="270"/>
        <v>17024</v>
      </c>
      <c r="R184" s="6">
        <f t="shared" si="270"/>
        <v>17024</v>
      </c>
      <c r="S184" s="6">
        <f t="shared" si="270"/>
        <v>0</v>
      </c>
      <c r="T184" s="6">
        <f t="shared" si="270"/>
        <v>17024</v>
      </c>
      <c r="U184" s="6">
        <f t="shared" si="270"/>
        <v>0</v>
      </c>
      <c r="V184" s="6">
        <f t="shared" si="270"/>
        <v>17024</v>
      </c>
      <c r="W184" s="104"/>
    </row>
    <row r="185" spans="1:23" ht="15.75" outlineLevel="4" x14ac:dyDescent="0.2">
      <c r="A185" s="76" t="s">
        <v>513</v>
      </c>
      <c r="B185" s="76" t="s">
        <v>530</v>
      </c>
      <c r="C185" s="76" t="s">
        <v>110</v>
      </c>
      <c r="D185" s="76"/>
      <c r="E185" s="12" t="s">
        <v>111</v>
      </c>
      <c r="F185" s="6">
        <f>F186+F189</f>
        <v>17058.8</v>
      </c>
      <c r="G185" s="6">
        <f>G186+G189</f>
        <v>0</v>
      </c>
      <c r="H185" s="6">
        <f>H186+H189</f>
        <v>17058.8</v>
      </c>
      <c r="I185" s="6">
        <f>I186+I189</f>
        <v>0</v>
      </c>
      <c r="J185" s="6">
        <f>J186+J189</f>
        <v>0</v>
      </c>
      <c r="K185" s="6">
        <f t="shared" ref="K185:L185" si="271">K186+K189</f>
        <v>2462.2449099999999</v>
      </c>
      <c r="L185" s="6">
        <f t="shared" si="271"/>
        <v>19521.044909999997</v>
      </c>
      <c r="M185" s="6">
        <f t="shared" ref="M185:T185" si="272">M186+M189</f>
        <v>17024</v>
      </c>
      <c r="N185" s="6">
        <f t="shared" si="272"/>
        <v>0</v>
      </c>
      <c r="O185" s="6">
        <f t="shared" si="272"/>
        <v>17024</v>
      </c>
      <c r="P185" s="6">
        <f t="shared" si="272"/>
        <v>0</v>
      </c>
      <c r="Q185" s="6">
        <f t="shared" si="272"/>
        <v>17024</v>
      </c>
      <c r="R185" s="6">
        <f t="shared" si="272"/>
        <v>17024</v>
      </c>
      <c r="S185" s="6">
        <f t="shared" si="272"/>
        <v>0</v>
      </c>
      <c r="T185" s="6">
        <f t="shared" si="272"/>
        <v>17024</v>
      </c>
      <c r="U185" s="6">
        <f t="shared" ref="U185:V185" si="273">U186+U189</f>
        <v>0</v>
      </c>
      <c r="V185" s="6">
        <f t="shared" si="273"/>
        <v>17024</v>
      </c>
      <c r="W185" s="104"/>
    </row>
    <row r="186" spans="1:23" ht="15.75" outlineLevel="5" collapsed="1" x14ac:dyDescent="0.2">
      <c r="A186" s="76" t="s">
        <v>513</v>
      </c>
      <c r="B186" s="76" t="s">
        <v>530</v>
      </c>
      <c r="C186" s="76" t="s">
        <v>112</v>
      </c>
      <c r="D186" s="76"/>
      <c r="E186" s="12" t="s">
        <v>113</v>
      </c>
      <c r="F186" s="6">
        <f>F187+F188</f>
        <v>15717.499999999998</v>
      </c>
      <c r="G186" s="6">
        <f>G187+G188</f>
        <v>0</v>
      </c>
      <c r="H186" s="6">
        <f>H187+H188</f>
        <v>15717.499999999998</v>
      </c>
      <c r="I186" s="6">
        <f>I187+I188</f>
        <v>0</v>
      </c>
      <c r="J186" s="6">
        <f>J187+J188</f>
        <v>0</v>
      </c>
      <c r="K186" s="6">
        <f t="shared" ref="K186:L186" si="274">K187+K188</f>
        <v>820.48050000000001</v>
      </c>
      <c r="L186" s="6">
        <f t="shared" si="274"/>
        <v>16537.980499999998</v>
      </c>
      <c r="M186" s="6">
        <f t="shared" ref="M186:R186" si="275">M187+M188</f>
        <v>15682.699999999999</v>
      </c>
      <c r="N186" s="6">
        <f t="shared" ref="N186" si="276">N187+N188</f>
        <v>0</v>
      </c>
      <c r="O186" s="6">
        <f t="shared" ref="O186:Q186" si="277">O187+O188</f>
        <v>15682.699999999999</v>
      </c>
      <c r="P186" s="6">
        <f t="shared" si="277"/>
        <v>0</v>
      </c>
      <c r="Q186" s="6">
        <f t="shared" si="277"/>
        <v>15682.699999999999</v>
      </c>
      <c r="R186" s="6">
        <f t="shared" si="275"/>
        <v>15682.699999999999</v>
      </c>
      <c r="S186" s="6">
        <f t="shared" ref="S186" si="278">S187+S188</f>
        <v>0</v>
      </c>
      <c r="T186" s="6">
        <f t="shared" ref="T186:V186" si="279">T187+T188</f>
        <v>15682.699999999999</v>
      </c>
      <c r="U186" s="6">
        <f t="shared" si="279"/>
        <v>0</v>
      </c>
      <c r="V186" s="6">
        <f t="shared" si="279"/>
        <v>15682.699999999999</v>
      </c>
      <c r="W186" s="104"/>
    </row>
    <row r="187" spans="1:23" ht="15.75" hidden="1" outlineLevel="7" x14ac:dyDescent="0.2">
      <c r="A187" s="77" t="s">
        <v>513</v>
      </c>
      <c r="B187" s="77" t="s">
        <v>530</v>
      </c>
      <c r="C187" s="77" t="s">
        <v>112</v>
      </c>
      <c r="D187" s="77" t="s">
        <v>7</v>
      </c>
      <c r="E187" s="13" t="s">
        <v>8</v>
      </c>
      <c r="F187" s="7">
        <v>134.80000000000001</v>
      </c>
      <c r="G187" s="7"/>
      <c r="H187" s="7">
        <f>SUM(F187:G187)</f>
        <v>134.80000000000001</v>
      </c>
      <c r="I187" s="7"/>
      <c r="J187" s="7"/>
      <c r="K187" s="7"/>
      <c r="L187" s="7">
        <f>SUM(H187:K187)</f>
        <v>134.80000000000001</v>
      </c>
      <c r="M187" s="7">
        <v>100</v>
      </c>
      <c r="N187" s="7"/>
      <c r="O187" s="7">
        <f t="shared" ref="O187:O188" si="280">SUM(M187:N187)</f>
        <v>100</v>
      </c>
      <c r="P187" s="7"/>
      <c r="Q187" s="7">
        <f t="shared" ref="Q187:Q188" si="281">SUM(O187:P187)</f>
        <v>100</v>
      </c>
      <c r="R187" s="7">
        <v>100</v>
      </c>
      <c r="S187" s="7"/>
      <c r="T187" s="7">
        <f t="shared" ref="T187:T188" si="282">SUM(R187:S187)</f>
        <v>100</v>
      </c>
      <c r="U187" s="7"/>
      <c r="V187" s="7">
        <f t="shared" ref="V187:V188" si="283">SUM(T187:U187)</f>
        <v>100</v>
      </c>
      <c r="W187" s="104"/>
    </row>
    <row r="188" spans="1:23" ht="31.5" outlineLevel="7" x14ac:dyDescent="0.2">
      <c r="A188" s="77" t="s">
        <v>513</v>
      </c>
      <c r="B188" s="77" t="s">
        <v>530</v>
      </c>
      <c r="C188" s="77" t="s">
        <v>112</v>
      </c>
      <c r="D188" s="77" t="s">
        <v>70</v>
      </c>
      <c r="E188" s="13" t="s">
        <v>71</v>
      </c>
      <c r="F188" s="7">
        <f>13842.3+1740.4</f>
        <v>15582.699999999999</v>
      </c>
      <c r="G188" s="7"/>
      <c r="H188" s="7">
        <f>SUM(F188:G188)</f>
        <v>15582.699999999999</v>
      </c>
      <c r="I188" s="7"/>
      <c r="J188" s="7"/>
      <c r="K188" s="7">
        <v>820.48050000000001</v>
      </c>
      <c r="L188" s="7">
        <f>SUM(H188:K188)</f>
        <v>16403.180499999999</v>
      </c>
      <c r="M188" s="7">
        <f t="shared" ref="M188:R188" si="284">13842.3+1740.4</f>
        <v>15582.699999999999</v>
      </c>
      <c r="N188" s="7"/>
      <c r="O188" s="7">
        <f t="shared" si="280"/>
        <v>15582.699999999999</v>
      </c>
      <c r="P188" s="7"/>
      <c r="Q188" s="7">
        <f t="shared" si="281"/>
        <v>15582.699999999999</v>
      </c>
      <c r="R188" s="7">
        <f t="shared" si="284"/>
        <v>15582.699999999999</v>
      </c>
      <c r="S188" s="7"/>
      <c r="T188" s="7">
        <f t="shared" si="282"/>
        <v>15582.699999999999</v>
      </c>
      <c r="U188" s="7"/>
      <c r="V188" s="7">
        <f t="shared" si="283"/>
        <v>15582.699999999999</v>
      </c>
      <c r="W188" s="104"/>
    </row>
    <row r="189" spans="1:23" ht="15.75" outlineLevel="5" x14ac:dyDescent="0.2">
      <c r="A189" s="76" t="s">
        <v>513</v>
      </c>
      <c r="B189" s="76" t="s">
        <v>530</v>
      </c>
      <c r="C189" s="76" t="s">
        <v>114</v>
      </c>
      <c r="D189" s="76"/>
      <c r="E189" s="12" t="s">
        <v>115</v>
      </c>
      <c r="F189" s="6">
        <f t="shared" ref="F189:V189" si="285">F190</f>
        <v>1341.3</v>
      </c>
      <c r="G189" s="6">
        <f t="shared" si="285"/>
        <v>0</v>
      </c>
      <c r="H189" s="6">
        <f t="shared" si="285"/>
        <v>1341.3</v>
      </c>
      <c r="I189" s="6">
        <f t="shared" si="285"/>
        <v>0</v>
      </c>
      <c r="J189" s="6">
        <f t="shared" si="285"/>
        <v>0</v>
      </c>
      <c r="K189" s="6">
        <f t="shared" si="285"/>
        <v>1641.76441</v>
      </c>
      <c r="L189" s="6">
        <f t="shared" si="285"/>
        <v>2983.06441</v>
      </c>
      <c r="M189" s="6">
        <f t="shared" si="285"/>
        <v>1341.3</v>
      </c>
      <c r="N189" s="6">
        <f t="shared" si="285"/>
        <v>0</v>
      </c>
      <c r="O189" s="6">
        <f t="shared" si="285"/>
        <v>1341.3</v>
      </c>
      <c r="P189" s="6">
        <f t="shared" si="285"/>
        <v>0</v>
      </c>
      <c r="Q189" s="6">
        <f t="shared" si="285"/>
        <v>1341.3</v>
      </c>
      <c r="R189" s="6">
        <f t="shared" si="285"/>
        <v>1341.3</v>
      </c>
      <c r="S189" s="6">
        <f t="shared" si="285"/>
        <v>0</v>
      </c>
      <c r="T189" s="6">
        <f t="shared" si="285"/>
        <v>1341.3</v>
      </c>
      <c r="U189" s="6">
        <f t="shared" si="285"/>
        <v>0</v>
      </c>
      <c r="V189" s="6">
        <f t="shared" si="285"/>
        <v>1341.3</v>
      </c>
      <c r="W189" s="104"/>
    </row>
    <row r="190" spans="1:23" ht="31.5" outlineLevel="7" x14ac:dyDescent="0.2">
      <c r="A190" s="77" t="s">
        <v>513</v>
      </c>
      <c r="B190" s="77" t="s">
        <v>530</v>
      </c>
      <c r="C190" s="77" t="s">
        <v>114</v>
      </c>
      <c r="D190" s="77" t="s">
        <v>70</v>
      </c>
      <c r="E190" s="13" t="s">
        <v>71</v>
      </c>
      <c r="F190" s="7">
        <v>1341.3</v>
      </c>
      <c r="G190" s="7"/>
      <c r="H190" s="7">
        <f>SUM(F190:G190)</f>
        <v>1341.3</v>
      </c>
      <c r="I190" s="7"/>
      <c r="J190" s="7"/>
      <c r="K190" s="7">
        <v>1641.76441</v>
      </c>
      <c r="L190" s="7">
        <f>SUM(H190:K190)</f>
        <v>2983.06441</v>
      </c>
      <c r="M190" s="7">
        <v>1341.3</v>
      </c>
      <c r="N190" s="7"/>
      <c r="O190" s="7">
        <f>SUM(M190:N190)</f>
        <v>1341.3</v>
      </c>
      <c r="P190" s="7"/>
      <c r="Q190" s="7">
        <f>SUM(O190:P190)</f>
        <v>1341.3</v>
      </c>
      <c r="R190" s="7">
        <v>1341.3</v>
      </c>
      <c r="S190" s="7"/>
      <c r="T190" s="7">
        <f>SUM(R190:S190)</f>
        <v>1341.3</v>
      </c>
      <c r="U190" s="7"/>
      <c r="V190" s="7">
        <f>SUM(T190:U190)</f>
        <v>1341.3</v>
      </c>
      <c r="W190" s="104"/>
    </row>
    <row r="191" spans="1:23" ht="47.25" outlineLevel="3" x14ac:dyDescent="0.2">
      <c r="A191" s="76" t="s">
        <v>513</v>
      </c>
      <c r="B191" s="76" t="s">
        <v>530</v>
      </c>
      <c r="C191" s="76" t="s">
        <v>105</v>
      </c>
      <c r="D191" s="76"/>
      <c r="E191" s="12" t="s">
        <v>106</v>
      </c>
      <c r="F191" s="6">
        <f t="shared" ref="F191:L192" si="286">F192</f>
        <v>8791.6</v>
      </c>
      <c r="G191" s="6">
        <f t="shared" si="286"/>
        <v>0</v>
      </c>
      <c r="H191" s="6">
        <f t="shared" si="286"/>
        <v>8791.6</v>
      </c>
      <c r="I191" s="6">
        <f t="shared" si="286"/>
        <v>0</v>
      </c>
      <c r="J191" s="6">
        <f t="shared" si="286"/>
        <v>0</v>
      </c>
      <c r="K191" s="6">
        <f t="shared" si="286"/>
        <v>633.27868999999998</v>
      </c>
      <c r="L191" s="6">
        <f t="shared" si="286"/>
        <v>9424.8786899999996</v>
      </c>
      <c r="M191" s="6">
        <f t="shared" ref="M191:M192" si="287">M192</f>
        <v>9110</v>
      </c>
      <c r="N191" s="6">
        <f t="shared" ref="N191:Q192" si="288">N192</f>
        <v>0</v>
      </c>
      <c r="O191" s="6">
        <f t="shared" si="288"/>
        <v>9110</v>
      </c>
      <c r="P191" s="6">
        <f t="shared" si="288"/>
        <v>0</v>
      </c>
      <c r="Q191" s="6">
        <f t="shared" si="288"/>
        <v>9110</v>
      </c>
      <c r="R191" s="6">
        <f t="shared" ref="R191:R192" si="289">R192</f>
        <v>9441.1</v>
      </c>
      <c r="S191" s="6">
        <f t="shared" ref="S191:V192" si="290">S192</f>
        <v>0</v>
      </c>
      <c r="T191" s="6">
        <f t="shared" si="290"/>
        <v>9441.1</v>
      </c>
      <c r="U191" s="6">
        <f t="shared" si="290"/>
        <v>0</v>
      </c>
      <c r="V191" s="6">
        <f t="shared" si="290"/>
        <v>9441.1</v>
      </c>
      <c r="W191" s="104"/>
    </row>
    <row r="192" spans="1:23" ht="31.5" outlineLevel="4" x14ac:dyDescent="0.2">
      <c r="A192" s="76" t="s">
        <v>513</v>
      </c>
      <c r="B192" s="76" t="s">
        <v>530</v>
      </c>
      <c r="C192" s="76" t="s">
        <v>107</v>
      </c>
      <c r="D192" s="76"/>
      <c r="E192" s="12" t="s">
        <v>39</v>
      </c>
      <c r="F192" s="6">
        <f t="shared" si="286"/>
        <v>8791.6</v>
      </c>
      <c r="G192" s="6">
        <f t="shared" si="286"/>
        <v>0</v>
      </c>
      <c r="H192" s="6">
        <f t="shared" si="286"/>
        <v>8791.6</v>
      </c>
      <c r="I192" s="6">
        <f t="shared" si="286"/>
        <v>0</v>
      </c>
      <c r="J192" s="6">
        <f t="shared" si="286"/>
        <v>0</v>
      </c>
      <c r="K192" s="6">
        <f t="shared" si="286"/>
        <v>633.27868999999998</v>
      </c>
      <c r="L192" s="6">
        <f t="shared" si="286"/>
        <v>9424.8786899999996</v>
      </c>
      <c r="M192" s="6">
        <f t="shared" si="287"/>
        <v>9110</v>
      </c>
      <c r="N192" s="6">
        <f t="shared" si="288"/>
        <v>0</v>
      </c>
      <c r="O192" s="6">
        <f t="shared" si="288"/>
        <v>9110</v>
      </c>
      <c r="P192" s="6">
        <f t="shared" si="288"/>
        <v>0</v>
      </c>
      <c r="Q192" s="6">
        <f t="shared" si="288"/>
        <v>9110</v>
      </c>
      <c r="R192" s="6">
        <f t="shared" si="289"/>
        <v>9441.1</v>
      </c>
      <c r="S192" s="6">
        <f t="shared" si="290"/>
        <v>0</v>
      </c>
      <c r="T192" s="6">
        <f t="shared" si="290"/>
        <v>9441.1</v>
      </c>
      <c r="U192" s="6">
        <f t="shared" si="290"/>
        <v>0</v>
      </c>
      <c r="V192" s="6">
        <f t="shared" si="290"/>
        <v>9441.1</v>
      </c>
      <c r="W192" s="104"/>
    </row>
    <row r="193" spans="1:23" ht="15.75" outlineLevel="5" x14ac:dyDescent="0.2">
      <c r="A193" s="76" t="s">
        <v>513</v>
      </c>
      <c r="B193" s="76" t="s">
        <v>530</v>
      </c>
      <c r="C193" s="76" t="s">
        <v>108</v>
      </c>
      <c r="D193" s="76"/>
      <c r="E193" s="12" t="s">
        <v>109</v>
      </c>
      <c r="F193" s="6">
        <f>F194+F195+F196</f>
        <v>8791.6</v>
      </c>
      <c r="G193" s="6">
        <f>G194+G195+G196</f>
        <v>0</v>
      </c>
      <c r="H193" s="6">
        <f>H194+H195+H196</f>
        <v>8791.6</v>
      </c>
      <c r="I193" s="6">
        <f>I194+I195+I196</f>
        <v>0</v>
      </c>
      <c r="J193" s="6">
        <f>J194+J195+J196</f>
        <v>0</v>
      </c>
      <c r="K193" s="6">
        <f t="shared" ref="K193:L193" si="291">K194+K195+K196</f>
        <v>633.27868999999998</v>
      </c>
      <c r="L193" s="6">
        <f t="shared" si="291"/>
        <v>9424.8786899999996</v>
      </c>
      <c r="M193" s="6">
        <f t="shared" ref="M193:T193" si="292">M194+M195+M196</f>
        <v>9110</v>
      </c>
      <c r="N193" s="6">
        <f t="shared" si="292"/>
        <v>0</v>
      </c>
      <c r="O193" s="6">
        <f t="shared" si="292"/>
        <v>9110</v>
      </c>
      <c r="P193" s="6">
        <f t="shared" si="292"/>
        <v>0</v>
      </c>
      <c r="Q193" s="6">
        <f t="shared" si="292"/>
        <v>9110</v>
      </c>
      <c r="R193" s="6">
        <f t="shared" si="292"/>
        <v>9441.1</v>
      </c>
      <c r="S193" s="6">
        <f t="shared" si="292"/>
        <v>0</v>
      </c>
      <c r="T193" s="6">
        <f t="shared" si="292"/>
        <v>9441.1</v>
      </c>
      <c r="U193" s="6">
        <f t="shared" ref="U193:V193" si="293">U194+U195+U196</f>
        <v>0</v>
      </c>
      <c r="V193" s="6">
        <f t="shared" si="293"/>
        <v>9441.1</v>
      </c>
      <c r="W193" s="104"/>
    </row>
    <row r="194" spans="1:23" ht="47.25" outlineLevel="7" x14ac:dyDescent="0.2">
      <c r="A194" s="77" t="s">
        <v>513</v>
      </c>
      <c r="B194" s="77" t="s">
        <v>530</v>
      </c>
      <c r="C194" s="77" t="s">
        <v>108</v>
      </c>
      <c r="D194" s="77" t="s">
        <v>4</v>
      </c>
      <c r="E194" s="13" t="s">
        <v>5</v>
      </c>
      <c r="F194" s="7">
        <v>7960.2</v>
      </c>
      <c r="G194" s="7"/>
      <c r="H194" s="7">
        <f>SUM(F194:G194)</f>
        <v>7960.2</v>
      </c>
      <c r="I194" s="7"/>
      <c r="J194" s="7"/>
      <c r="K194" s="7">
        <v>633.27868999999998</v>
      </c>
      <c r="L194" s="7">
        <f>SUM(H194:K194)</f>
        <v>8593.4786899999999</v>
      </c>
      <c r="M194" s="7">
        <v>8278.6</v>
      </c>
      <c r="N194" s="7"/>
      <c r="O194" s="7">
        <f t="shared" ref="O194:O196" si="294">SUM(M194:N194)</f>
        <v>8278.6</v>
      </c>
      <c r="P194" s="7"/>
      <c r="Q194" s="7">
        <f t="shared" ref="Q194:Q196" si="295">SUM(O194:P194)</f>
        <v>8278.6</v>
      </c>
      <c r="R194" s="7">
        <v>8609.7000000000007</v>
      </c>
      <c r="S194" s="7"/>
      <c r="T194" s="7">
        <f t="shared" ref="T194:T196" si="296">SUM(R194:S194)</f>
        <v>8609.7000000000007</v>
      </c>
      <c r="U194" s="7"/>
      <c r="V194" s="7">
        <f t="shared" ref="V194:V196" si="297">SUM(T194:U194)</f>
        <v>8609.7000000000007</v>
      </c>
      <c r="W194" s="104"/>
    </row>
    <row r="195" spans="1:23" ht="15.75" outlineLevel="7" x14ac:dyDescent="0.2">
      <c r="A195" s="77" t="s">
        <v>513</v>
      </c>
      <c r="B195" s="77" t="s">
        <v>530</v>
      </c>
      <c r="C195" s="77" t="s">
        <v>108</v>
      </c>
      <c r="D195" s="77" t="s">
        <v>7</v>
      </c>
      <c r="E195" s="13" t="s">
        <v>8</v>
      </c>
      <c r="F195" s="7">
        <v>823</v>
      </c>
      <c r="G195" s="7"/>
      <c r="H195" s="7">
        <f>SUM(F195:G195)</f>
        <v>823</v>
      </c>
      <c r="I195" s="7"/>
      <c r="J195" s="7"/>
      <c r="K195" s="7">
        <v>-1.4</v>
      </c>
      <c r="L195" s="7">
        <f>SUM(H195:K195)</f>
        <v>821.6</v>
      </c>
      <c r="M195" s="7">
        <v>823</v>
      </c>
      <c r="N195" s="7"/>
      <c r="O195" s="7">
        <f t="shared" si="294"/>
        <v>823</v>
      </c>
      <c r="P195" s="7"/>
      <c r="Q195" s="7">
        <f t="shared" si="295"/>
        <v>823</v>
      </c>
      <c r="R195" s="7">
        <v>823</v>
      </c>
      <c r="S195" s="7"/>
      <c r="T195" s="7">
        <f t="shared" si="296"/>
        <v>823</v>
      </c>
      <c r="U195" s="7"/>
      <c r="V195" s="7">
        <f t="shared" si="297"/>
        <v>823</v>
      </c>
      <c r="W195" s="104"/>
    </row>
    <row r="196" spans="1:23" ht="15.75" outlineLevel="7" x14ac:dyDescent="0.2">
      <c r="A196" s="77" t="s">
        <v>513</v>
      </c>
      <c r="B196" s="77" t="s">
        <v>530</v>
      </c>
      <c r="C196" s="77" t="s">
        <v>108</v>
      </c>
      <c r="D196" s="77" t="s">
        <v>15</v>
      </c>
      <c r="E196" s="13" t="s">
        <v>16</v>
      </c>
      <c r="F196" s="7">
        <v>8.4</v>
      </c>
      <c r="G196" s="7"/>
      <c r="H196" s="7">
        <f>SUM(F196:G196)</f>
        <v>8.4</v>
      </c>
      <c r="I196" s="7"/>
      <c r="J196" s="7"/>
      <c r="K196" s="7">
        <v>1.4</v>
      </c>
      <c r="L196" s="7">
        <f>SUM(H196:K196)</f>
        <v>9.8000000000000007</v>
      </c>
      <c r="M196" s="7">
        <v>8.4</v>
      </c>
      <c r="N196" s="7"/>
      <c r="O196" s="7">
        <f t="shared" si="294"/>
        <v>8.4</v>
      </c>
      <c r="P196" s="7"/>
      <c r="Q196" s="7">
        <f t="shared" si="295"/>
        <v>8.4</v>
      </c>
      <c r="R196" s="7">
        <v>8.4</v>
      </c>
      <c r="S196" s="7"/>
      <c r="T196" s="7">
        <f t="shared" si="296"/>
        <v>8.4</v>
      </c>
      <c r="U196" s="7"/>
      <c r="V196" s="7">
        <f t="shared" si="297"/>
        <v>8.4</v>
      </c>
      <c r="W196" s="104"/>
    </row>
    <row r="197" spans="1:23" ht="15.75" outlineLevel="1" x14ac:dyDescent="0.2">
      <c r="A197" s="76" t="s">
        <v>513</v>
      </c>
      <c r="B197" s="76" t="s">
        <v>532</v>
      </c>
      <c r="C197" s="76"/>
      <c r="D197" s="76"/>
      <c r="E197" s="12" t="s">
        <v>533</v>
      </c>
      <c r="F197" s="6">
        <f t="shared" ref="F197:O198" si="298">F198</f>
        <v>2325.6</v>
      </c>
      <c r="G197" s="6">
        <f t="shared" si="298"/>
        <v>0</v>
      </c>
      <c r="H197" s="6">
        <f t="shared" si="298"/>
        <v>2325.6</v>
      </c>
      <c r="I197" s="6">
        <f t="shared" si="298"/>
        <v>-274.5</v>
      </c>
      <c r="J197" s="6">
        <f t="shared" si="298"/>
        <v>168.16383999999999</v>
      </c>
      <c r="K197" s="6">
        <f t="shared" si="298"/>
        <v>889.35</v>
      </c>
      <c r="L197" s="6">
        <f t="shared" si="298"/>
        <v>3108.61384</v>
      </c>
      <c r="M197" s="6">
        <f t="shared" si="298"/>
        <v>2325.6</v>
      </c>
      <c r="N197" s="6">
        <f t="shared" si="298"/>
        <v>0</v>
      </c>
      <c r="O197" s="6">
        <f t="shared" si="298"/>
        <v>2325.6</v>
      </c>
      <c r="P197" s="6">
        <f t="shared" ref="P197:V198" si="299">P198</f>
        <v>0</v>
      </c>
      <c r="Q197" s="6">
        <f t="shared" si="299"/>
        <v>2325.6</v>
      </c>
      <c r="R197" s="6">
        <f t="shared" si="299"/>
        <v>2325.6</v>
      </c>
      <c r="S197" s="6">
        <f t="shared" si="299"/>
        <v>0</v>
      </c>
      <c r="T197" s="6">
        <f t="shared" si="299"/>
        <v>2325.6</v>
      </c>
      <c r="U197" s="6">
        <f t="shared" si="299"/>
        <v>0</v>
      </c>
      <c r="V197" s="6">
        <f t="shared" si="299"/>
        <v>2325.6</v>
      </c>
      <c r="W197" s="104"/>
    </row>
    <row r="198" spans="1:23" ht="31.5" outlineLevel="2" x14ac:dyDescent="0.2">
      <c r="A198" s="76" t="s">
        <v>513</v>
      </c>
      <c r="B198" s="76" t="s">
        <v>532</v>
      </c>
      <c r="C198" s="76" t="s">
        <v>54</v>
      </c>
      <c r="D198" s="76"/>
      <c r="E198" s="12" t="s">
        <v>55</v>
      </c>
      <c r="F198" s="6">
        <f t="shared" si="298"/>
        <v>2325.6</v>
      </c>
      <c r="G198" s="6">
        <f t="shared" si="298"/>
        <v>0</v>
      </c>
      <c r="H198" s="6">
        <f t="shared" si="298"/>
        <v>2325.6</v>
      </c>
      <c r="I198" s="6">
        <f t="shared" si="298"/>
        <v>-274.5</v>
      </c>
      <c r="J198" s="6">
        <f t="shared" si="298"/>
        <v>168.16383999999999</v>
      </c>
      <c r="K198" s="6">
        <f t="shared" si="298"/>
        <v>889.35</v>
      </c>
      <c r="L198" s="6">
        <f t="shared" si="298"/>
        <v>3108.61384</v>
      </c>
      <c r="M198" s="6">
        <f t="shared" si="298"/>
        <v>2325.6</v>
      </c>
      <c r="N198" s="6">
        <f t="shared" si="298"/>
        <v>0</v>
      </c>
      <c r="O198" s="6">
        <f t="shared" si="298"/>
        <v>2325.6</v>
      </c>
      <c r="P198" s="6">
        <f t="shared" si="299"/>
        <v>0</v>
      </c>
      <c r="Q198" s="6">
        <f t="shared" si="299"/>
        <v>2325.6</v>
      </c>
      <c r="R198" s="6">
        <f t="shared" si="299"/>
        <v>2325.6</v>
      </c>
      <c r="S198" s="6">
        <f t="shared" si="299"/>
        <v>0</v>
      </c>
      <c r="T198" s="6">
        <f t="shared" si="299"/>
        <v>2325.6</v>
      </c>
      <c r="U198" s="6">
        <f t="shared" si="299"/>
        <v>0</v>
      </c>
      <c r="V198" s="6">
        <f t="shared" si="299"/>
        <v>2325.6</v>
      </c>
      <c r="W198" s="104"/>
    </row>
    <row r="199" spans="1:23" ht="29.25" customHeight="1" outlineLevel="3" x14ac:dyDescent="0.2">
      <c r="A199" s="76" t="s">
        <v>513</v>
      </c>
      <c r="B199" s="76" t="s">
        <v>532</v>
      </c>
      <c r="C199" s="76" t="s">
        <v>56</v>
      </c>
      <c r="D199" s="76"/>
      <c r="E199" s="12" t="s">
        <v>57</v>
      </c>
      <c r="F199" s="6">
        <f>F200</f>
        <v>2325.6</v>
      </c>
      <c r="G199" s="6">
        <f>G200</f>
        <v>0</v>
      </c>
      <c r="H199" s="6">
        <f>H200</f>
        <v>2325.6</v>
      </c>
      <c r="I199" s="6">
        <f t="shared" ref="I199:V199" si="300">I200+I209</f>
        <v>-274.5</v>
      </c>
      <c r="J199" s="6">
        <f t="shared" si="300"/>
        <v>168.16383999999999</v>
      </c>
      <c r="K199" s="6">
        <f t="shared" si="300"/>
        <v>889.35</v>
      </c>
      <c r="L199" s="6">
        <f t="shared" si="300"/>
        <v>3108.61384</v>
      </c>
      <c r="M199" s="6">
        <f t="shared" si="300"/>
        <v>2325.6</v>
      </c>
      <c r="N199" s="6">
        <f t="shared" si="300"/>
        <v>0</v>
      </c>
      <c r="O199" s="6">
        <f t="shared" si="300"/>
        <v>2325.6</v>
      </c>
      <c r="P199" s="6">
        <f t="shared" si="300"/>
        <v>0</v>
      </c>
      <c r="Q199" s="6">
        <f t="shared" si="300"/>
        <v>2325.6</v>
      </c>
      <c r="R199" s="6">
        <f t="shared" si="300"/>
        <v>2325.6</v>
      </c>
      <c r="S199" s="6">
        <f t="shared" si="300"/>
        <v>0</v>
      </c>
      <c r="T199" s="6">
        <f t="shared" si="300"/>
        <v>2325.6</v>
      </c>
      <c r="U199" s="6">
        <f t="shared" si="300"/>
        <v>0</v>
      </c>
      <c r="V199" s="6">
        <f t="shared" si="300"/>
        <v>2325.6</v>
      </c>
      <c r="W199" s="104"/>
    </row>
    <row r="200" spans="1:23" ht="15.75" customHeight="1" outlineLevel="4" x14ac:dyDescent="0.2">
      <c r="A200" s="76" t="s">
        <v>513</v>
      </c>
      <c r="B200" s="111" t="s">
        <v>532</v>
      </c>
      <c r="C200" s="111" t="s">
        <v>118</v>
      </c>
      <c r="D200" s="111"/>
      <c r="E200" s="112" t="s">
        <v>119</v>
      </c>
      <c r="F200" s="6">
        <f>F201+F205+F207</f>
        <v>2325.6</v>
      </c>
      <c r="G200" s="6">
        <f>G201+G205+G207</f>
        <v>0</v>
      </c>
      <c r="H200" s="6">
        <f>H201+H205+H207</f>
        <v>2325.6</v>
      </c>
      <c r="I200" s="6">
        <f>I201+I205+I207+I203</f>
        <v>-274.5</v>
      </c>
      <c r="J200" s="6">
        <f t="shared" ref="J200:V200" si="301">J201+J205+J207+J203</f>
        <v>168.16383999999999</v>
      </c>
      <c r="K200" s="6">
        <f t="shared" si="301"/>
        <v>50</v>
      </c>
      <c r="L200" s="6">
        <f t="shared" si="301"/>
        <v>2269.2638400000001</v>
      </c>
      <c r="M200" s="6">
        <f t="shared" si="301"/>
        <v>2325.6</v>
      </c>
      <c r="N200" s="6">
        <f t="shared" si="301"/>
        <v>0</v>
      </c>
      <c r="O200" s="6">
        <f t="shared" si="301"/>
        <v>2325.6</v>
      </c>
      <c r="P200" s="6">
        <f t="shared" si="301"/>
        <v>0</v>
      </c>
      <c r="Q200" s="6">
        <f t="shared" si="301"/>
        <v>2325.6</v>
      </c>
      <c r="R200" s="6">
        <f t="shared" si="301"/>
        <v>2325.6</v>
      </c>
      <c r="S200" s="6">
        <f t="shared" si="301"/>
        <v>0</v>
      </c>
      <c r="T200" s="6">
        <f t="shared" si="301"/>
        <v>2325.6</v>
      </c>
      <c r="U200" s="6">
        <f t="shared" si="301"/>
        <v>0</v>
      </c>
      <c r="V200" s="6">
        <f t="shared" si="301"/>
        <v>2325.6</v>
      </c>
      <c r="W200" s="104"/>
    </row>
    <row r="201" spans="1:23" ht="15.75" outlineLevel="5" x14ac:dyDescent="0.2">
      <c r="A201" s="76" t="s">
        <v>513</v>
      </c>
      <c r="B201" s="111" t="s">
        <v>532</v>
      </c>
      <c r="C201" s="111" t="s">
        <v>120</v>
      </c>
      <c r="D201" s="111"/>
      <c r="E201" s="112" t="s">
        <v>121</v>
      </c>
      <c r="F201" s="6">
        <f t="shared" ref="F201:V203" si="302">F202</f>
        <v>1703.2</v>
      </c>
      <c r="G201" s="6">
        <f t="shared" si="302"/>
        <v>0</v>
      </c>
      <c r="H201" s="6">
        <f t="shared" si="302"/>
        <v>1703.2</v>
      </c>
      <c r="I201" s="6">
        <f t="shared" si="302"/>
        <v>0</v>
      </c>
      <c r="J201" s="6">
        <f t="shared" si="302"/>
        <v>168.16383999999999</v>
      </c>
      <c r="K201" s="6">
        <f t="shared" si="302"/>
        <v>0</v>
      </c>
      <c r="L201" s="6">
        <f t="shared" si="302"/>
        <v>1871.36384</v>
      </c>
      <c r="M201" s="6">
        <f t="shared" si="302"/>
        <v>1703.2</v>
      </c>
      <c r="N201" s="6">
        <f t="shared" si="302"/>
        <v>0</v>
      </c>
      <c r="O201" s="6">
        <f t="shared" si="302"/>
        <v>1703.2</v>
      </c>
      <c r="P201" s="6">
        <f t="shared" si="302"/>
        <v>0</v>
      </c>
      <c r="Q201" s="6">
        <f t="shared" si="302"/>
        <v>1703.2</v>
      </c>
      <c r="R201" s="6">
        <f t="shared" si="302"/>
        <v>1703.2</v>
      </c>
      <c r="S201" s="6">
        <f t="shared" si="302"/>
        <v>0</v>
      </c>
      <c r="T201" s="6">
        <f t="shared" si="302"/>
        <v>1703.2</v>
      </c>
      <c r="U201" s="6">
        <f t="shared" si="302"/>
        <v>0</v>
      </c>
      <c r="V201" s="6">
        <f t="shared" si="302"/>
        <v>1703.2</v>
      </c>
      <c r="W201" s="104"/>
    </row>
    <row r="202" spans="1:23" ht="15.75" outlineLevel="7" x14ac:dyDescent="0.2">
      <c r="A202" s="77" t="s">
        <v>513</v>
      </c>
      <c r="B202" s="77" t="s">
        <v>532</v>
      </c>
      <c r="C202" s="77" t="s">
        <v>120</v>
      </c>
      <c r="D202" s="77" t="s">
        <v>7</v>
      </c>
      <c r="E202" s="13" t="s">
        <v>8</v>
      </c>
      <c r="F202" s="7">
        <v>1703.2</v>
      </c>
      <c r="G202" s="7"/>
      <c r="H202" s="7">
        <f>SUM(F202:G202)</f>
        <v>1703.2</v>
      </c>
      <c r="I202" s="7"/>
      <c r="J202" s="7">
        <v>168.16383999999999</v>
      </c>
      <c r="K202" s="7"/>
      <c r="L202" s="7">
        <f>SUM(H202:K202)</f>
        <v>1871.36384</v>
      </c>
      <c r="M202" s="7">
        <v>1703.2</v>
      </c>
      <c r="N202" s="7"/>
      <c r="O202" s="7">
        <f>SUM(M202:N202)</f>
        <v>1703.2</v>
      </c>
      <c r="P202" s="7"/>
      <c r="Q202" s="7">
        <f>SUM(O202:P202)</f>
        <v>1703.2</v>
      </c>
      <c r="R202" s="7">
        <v>1703.2</v>
      </c>
      <c r="S202" s="7"/>
      <c r="T202" s="7">
        <f>SUM(R202:S202)</f>
        <v>1703.2</v>
      </c>
      <c r="U202" s="7"/>
      <c r="V202" s="7">
        <f>SUM(T202:U202)</f>
        <v>1703.2</v>
      </c>
      <c r="W202" s="104"/>
    </row>
    <row r="203" spans="1:23" ht="15.75" outlineLevel="7" x14ac:dyDescent="0.2">
      <c r="A203" s="76" t="s">
        <v>513</v>
      </c>
      <c r="B203" s="111" t="s">
        <v>532</v>
      </c>
      <c r="C203" s="76" t="s">
        <v>339</v>
      </c>
      <c r="D203" s="76"/>
      <c r="E203" s="12" t="s">
        <v>340</v>
      </c>
      <c r="F203" s="7"/>
      <c r="G203" s="7"/>
      <c r="H203" s="7"/>
      <c r="I203" s="6">
        <f t="shared" si="302"/>
        <v>0</v>
      </c>
      <c r="J203" s="6">
        <f t="shared" si="302"/>
        <v>0</v>
      </c>
      <c r="K203" s="6">
        <f t="shared" si="302"/>
        <v>50</v>
      </c>
      <c r="L203" s="6">
        <f t="shared" si="302"/>
        <v>50</v>
      </c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104"/>
    </row>
    <row r="204" spans="1:23" ht="15.75" outlineLevel="7" x14ac:dyDescent="0.2">
      <c r="A204" s="77" t="s">
        <v>513</v>
      </c>
      <c r="B204" s="77" t="s">
        <v>532</v>
      </c>
      <c r="C204" s="77" t="s">
        <v>339</v>
      </c>
      <c r="D204" s="77" t="s">
        <v>7</v>
      </c>
      <c r="E204" s="13" t="s">
        <v>8</v>
      </c>
      <c r="F204" s="7"/>
      <c r="G204" s="7"/>
      <c r="H204" s="7"/>
      <c r="I204" s="7"/>
      <c r="J204" s="7"/>
      <c r="K204" s="7">
        <v>50</v>
      </c>
      <c r="L204" s="7">
        <f>SUM(H204:K204)</f>
        <v>50</v>
      </c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104"/>
    </row>
    <row r="205" spans="1:23" ht="31.5" hidden="1" outlineLevel="5" x14ac:dyDescent="0.2">
      <c r="A205" s="76" t="s">
        <v>513</v>
      </c>
      <c r="B205" s="76" t="s">
        <v>532</v>
      </c>
      <c r="C205" s="76" t="s">
        <v>122</v>
      </c>
      <c r="D205" s="76"/>
      <c r="E205" s="12" t="s">
        <v>432</v>
      </c>
      <c r="F205" s="6">
        <f t="shared" ref="F205:V205" si="303">F206</f>
        <v>250</v>
      </c>
      <c r="G205" s="6">
        <f t="shared" si="303"/>
        <v>0</v>
      </c>
      <c r="H205" s="6">
        <f t="shared" si="303"/>
        <v>250</v>
      </c>
      <c r="I205" s="6">
        <f t="shared" si="303"/>
        <v>0</v>
      </c>
      <c r="J205" s="6">
        <f t="shared" si="303"/>
        <v>0</v>
      </c>
      <c r="K205" s="6">
        <f t="shared" si="303"/>
        <v>0</v>
      </c>
      <c r="L205" s="6">
        <f t="shared" si="303"/>
        <v>250</v>
      </c>
      <c r="M205" s="6">
        <f t="shared" si="303"/>
        <v>250</v>
      </c>
      <c r="N205" s="6">
        <f t="shared" si="303"/>
        <v>0</v>
      </c>
      <c r="O205" s="6">
        <f t="shared" si="303"/>
        <v>250</v>
      </c>
      <c r="P205" s="6">
        <f t="shared" si="303"/>
        <v>0</v>
      </c>
      <c r="Q205" s="6">
        <f t="shared" si="303"/>
        <v>250</v>
      </c>
      <c r="R205" s="6">
        <f t="shared" si="303"/>
        <v>250</v>
      </c>
      <c r="S205" s="6">
        <f t="shared" si="303"/>
        <v>0</v>
      </c>
      <c r="T205" s="6">
        <f t="shared" si="303"/>
        <v>250</v>
      </c>
      <c r="U205" s="6">
        <f t="shared" si="303"/>
        <v>0</v>
      </c>
      <c r="V205" s="6">
        <f t="shared" si="303"/>
        <v>250</v>
      </c>
      <c r="W205" s="104"/>
    </row>
    <row r="206" spans="1:23" ht="47.25" hidden="1" outlineLevel="7" x14ac:dyDescent="0.2">
      <c r="A206" s="77" t="s">
        <v>513</v>
      </c>
      <c r="B206" s="77" t="s">
        <v>532</v>
      </c>
      <c r="C206" s="77" t="s">
        <v>122</v>
      </c>
      <c r="D206" s="77" t="s">
        <v>4</v>
      </c>
      <c r="E206" s="13" t="s">
        <v>5</v>
      </c>
      <c r="F206" s="7">
        <v>250</v>
      </c>
      <c r="G206" s="7"/>
      <c r="H206" s="7">
        <f>SUM(F206:G206)</f>
        <v>250</v>
      </c>
      <c r="I206" s="7"/>
      <c r="J206" s="7"/>
      <c r="K206" s="7"/>
      <c r="L206" s="7">
        <f>SUM(H206:K206)</f>
        <v>250</v>
      </c>
      <c r="M206" s="7">
        <v>250</v>
      </c>
      <c r="N206" s="7"/>
      <c r="O206" s="7">
        <f>SUM(M206:N206)</f>
        <v>250</v>
      </c>
      <c r="P206" s="7"/>
      <c r="Q206" s="7">
        <f>SUM(O206:P206)</f>
        <v>250</v>
      </c>
      <c r="R206" s="7">
        <v>250</v>
      </c>
      <c r="S206" s="7"/>
      <c r="T206" s="7">
        <f>SUM(R206:S206)</f>
        <v>250</v>
      </c>
      <c r="U206" s="7"/>
      <c r="V206" s="7">
        <f>SUM(T206:U206)</f>
        <v>250</v>
      </c>
      <c r="W206" s="104"/>
    </row>
    <row r="207" spans="1:23" ht="31.5" outlineLevel="5" x14ac:dyDescent="0.2">
      <c r="A207" s="76" t="s">
        <v>513</v>
      </c>
      <c r="B207" s="76" t="s">
        <v>532</v>
      </c>
      <c r="C207" s="76" t="s">
        <v>122</v>
      </c>
      <c r="D207" s="76"/>
      <c r="E207" s="12" t="s">
        <v>438</v>
      </c>
      <c r="F207" s="6">
        <f t="shared" ref="F207:V207" si="304">F208</f>
        <v>372.4</v>
      </c>
      <c r="G207" s="6">
        <f t="shared" si="304"/>
        <v>0</v>
      </c>
      <c r="H207" s="6">
        <f t="shared" si="304"/>
        <v>372.4</v>
      </c>
      <c r="I207" s="6">
        <f t="shared" si="304"/>
        <v>-274.5</v>
      </c>
      <c r="J207" s="6">
        <f t="shared" si="304"/>
        <v>0</v>
      </c>
      <c r="K207" s="6">
        <f t="shared" si="304"/>
        <v>0</v>
      </c>
      <c r="L207" s="6">
        <f t="shared" si="304"/>
        <v>97.899999999999977</v>
      </c>
      <c r="M207" s="6">
        <f t="shared" si="304"/>
        <v>372.4</v>
      </c>
      <c r="N207" s="6">
        <f t="shared" si="304"/>
        <v>0</v>
      </c>
      <c r="O207" s="6">
        <f t="shared" si="304"/>
        <v>372.4</v>
      </c>
      <c r="P207" s="6">
        <f t="shared" si="304"/>
        <v>0</v>
      </c>
      <c r="Q207" s="6">
        <f t="shared" si="304"/>
        <v>372.4</v>
      </c>
      <c r="R207" s="6">
        <f t="shared" si="304"/>
        <v>372.4</v>
      </c>
      <c r="S207" s="6">
        <f t="shared" si="304"/>
        <v>0</v>
      </c>
      <c r="T207" s="6">
        <f t="shared" si="304"/>
        <v>372.4</v>
      </c>
      <c r="U207" s="6">
        <f t="shared" si="304"/>
        <v>0</v>
      </c>
      <c r="V207" s="6">
        <f t="shared" si="304"/>
        <v>372.4</v>
      </c>
      <c r="W207" s="104"/>
    </row>
    <row r="208" spans="1:23" ht="47.25" outlineLevel="7" x14ac:dyDescent="0.2">
      <c r="A208" s="77" t="s">
        <v>513</v>
      </c>
      <c r="B208" s="77" t="s">
        <v>532</v>
      </c>
      <c r="C208" s="77" t="s">
        <v>122</v>
      </c>
      <c r="D208" s="77" t="s">
        <v>4</v>
      </c>
      <c r="E208" s="13" t="s">
        <v>5</v>
      </c>
      <c r="F208" s="7">
        <v>372.4</v>
      </c>
      <c r="G208" s="7"/>
      <c r="H208" s="7">
        <f>SUM(F208:G208)</f>
        <v>372.4</v>
      </c>
      <c r="I208" s="7">
        <v>-274.5</v>
      </c>
      <c r="J208" s="7"/>
      <c r="K208" s="7"/>
      <c r="L208" s="7">
        <f>SUM(H208:K208)</f>
        <v>97.899999999999977</v>
      </c>
      <c r="M208" s="7">
        <v>372.4</v>
      </c>
      <c r="N208" s="7"/>
      <c r="O208" s="7">
        <f>SUM(M208:N208)</f>
        <v>372.4</v>
      </c>
      <c r="P208" s="7"/>
      <c r="Q208" s="7">
        <f>SUM(O208:P208)</f>
        <v>372.4</v>
      </c>
      <c r="R208" s="7">
        <v>372.4</v>
      </c>
      <c r="S208" s="7"/>
      <c r="T208" s="7">
        <f>SUM(R208:S208)</f>
        <v>372.4</v>
      </c>
      <c r="U208" s="7"/>
      <c r="V208" s="7">
        <f>SUM(T208:U208)</f>
        <v>372.4</v>
      </c>
      <c r="W208" s="104"/>
    </row>
    <row r="209" spans="1:23" ht="15.75" outlineLevel="7" x14ac:dyDescent="0.2">
      <c r="A209" s="76" t="s">
        <v>513</v>
      </c>
      <c r="B209" s="76" t="s">
        <v>532</v>
      </c>
      <c r="C209" s="74" t="s">
        <v>783</v>
      </c>
      <c r="D209" s="74"/>
      <c r="E209" s="17" t="s">
        <v>782</v>
      </c>
      <c r="F209" s="7"/>
      <c r="G209" s="7"/>
      <c r="H209" s="7"/>
      <c r="I209" s="6">
        <f>I210</f>
        <v>0</v>
      </c>
      <c r="J209" s="6">
        <f t="shared" ref="J209:U209" si="305">J210</f>
        <v>0</v>
      </c>
      <c r="K209" s="6">
        <f t="shared" si="305"/>
        <v>839.35</v>
      </c>
      <c r="L209" s="6">
        <f t="shared" si="305"/>
        <v>839.35</v>
      </c>
      <c r="M209" s="6">
        <f t="shared" si="305"/>
        <v>0</v>
      </c>
      <c r="N209" s="6">
        <f t="shared" si="305"/>
        <v>0</v>
      </c>
      <c r="O209" s="6">
        <f t="shared" si="305"/>
        <v>0</v>
      </c>
      <c r="P209" s="6">
        <f t="shared" si="305"/>
        <v>0</v>
      </c>
      <c r="Q209" s="6"/>
      <c r="R209" s="6">
        <f t="shared" si="305"/>
        <v>0</v>
      </c>
      <c r="S209" s="6">
        <f t="shared" si="305"/>
        <v>0</v>
      </c>
      <c r="T209" s="6">
        <f t="shared" si="305"/>
        <v>0</v>
      </c>
      <c r="U209" s="6">
        <f t="shared" si="305"/>
        <v>0</v>
      </c>
      <c r="V209" s="6"/>
      <c r="W209" s="104"/>
    </row>
    <row r="210" spans="1:23" s="98" customFormat="1" ht="29.25" customHeight="1" outlineLevel="7" x14ac:dyDescent="0.2">
      <c r="A210" s="76" t="s">
        <v>513</v>
      </c>
      <c r="B210" s="76" t="s">
        <v>532</v>
      </c>
      <c r="C210" s="74" t="s">
        <v>776</v>
      </c>
      <c r="D210" s="74" t="s">
        <v>472</v>
      </c>
      <c r="E210" s="105" t="s">
        <v>775</v>
      </c>
      <c r="F210" s="6"/>
      <c r="G210" s="6"/>
      <c r="H210" s="6"/>
      <c r="I210" s="6">
        <f>I211</f>
        <v>0</v>
      </c>
      <c r="J210" s="6">
        <f>J211</f>
        <v>0</v>
      </c>
      <c r="K210" s="6">
        <f>K211</f>
        <v>839.35</v>
      </c>
      <c r="L210" s="6">
        <f>L211</f>
        <v>839.35</v>
      </c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104"/>
    </row>
    <row r="211" spans="1:23" ht="31.5" outlineLevel="7" x14ac:dyDescent="0.2">
      <c r="A211" s="77" t="s">
        <v>513</v>
      </c>
      <c r="B211" s="77" t="s">
        <v>532</v>
      </c>
      <c r="C211" s="75" t="s">
        <v>776</v>
      </c>
      <c r="D211" s="75" t="s">
        <v>70</v>
      </c>
      <c r="E211" s="23" t="s">
        <v>445</v>
      </c>
      <c r="F211" s="7"/>
      <c r="G211" s="7"/>
      <c r="H211" s="7"/>
      <c r="I211" s="7"/>
      <c r="J211" s="7"/>
      <c r="K211" s="7">
        <v>839.35</v>
      </c>
      <c r="L211" s="7">
        <f>SUM(H211:K211)</f>
        <v>839.35</v>
      </c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104"/>
    </row>
    <row r="212" spans="1:23" ht="15.75" outlineLevel="7" x14ac:dyDescent="0.2">
      <c r="A212" s="76" t="s">
        <v>513</v>
      </c>
      <c r="B212" s="76" t="s">
        <v>534</v>
      </c>
      <c r="C212" s="77"/>
      <c r="D212" s="77"/>
      <c r="E212" s="91" t="s">
        <v>535</v>
      </c>
      <c r="F212" s="6">
        <f t="shared" ref="F212:V212" si="306">F213+F240+F250+F257+F277</f>
        <v>244343.8</v>
      </c>
      <c r="G212" s="6">
        <f t="shared" si="306"/>
        <v>-1200</v>
      </c>
      <c r="H212" s="6">
        <f t="shared" si="306"/>
        <v>243143.8</v>
      </c>
      <c r="I212" s="6">
        <f t="shared" si="306"/>
        <v>2.5</v>
      </c>
      <c r="J212" s="6">
        <f t="shared" si="306"/>
        <v>18138.310970000002</v>
      </c>
      <c r="K212" s="6">
        <f t="shared" si="306"/>
        <v>13529.37329</v>
      </c>
      <c r="L212" s="6">
        <f t="shared" si="306"/>
        <v>274813.98426</v>
      </c>
      <c r="M212" s="6">
        <f t="shared" si="306"/>
        <v>266339</v>
      </c>
      <c r="N212" s="6">
        <f t="shared" si="306"/>
        <v>-2000</v>
      </c>
      <c r="O212" s="6">
        <f t="shared" si="306"/>
        <v>264339</v>
      </c>
      <c r="P212" s="6">
        <f t="shared" si="306"/>
        <v>2259.9</v>
      </c>
      <c r="Q212" s="6">
        <f t="shared" si="306"/>
        <v>266598.90000000002</v>
      </c>
      <c r="R212" s="6">
        <f t="shared" si="306"/>
        <v>264079.70000000007</v>
      </c>
      <c r="S212" s="6">
        <f t="shared" si="306"/>
        <v>0</v>
      </c>
      <c r="T212" s="6">
        <f t="shared" si="306"/>
        <v>264079.70000000007</v>
      </c>
      <c r="U212" s="6">
        <f t="shared" si="306"/>
        <v>21945.411090000001</v>
      </c>
      <c r="V212" s="6">
        <f t="shared" si="306"/>
        <v>286025.11109000002</v>
      </c>
      <c r="W212" s="104"/>
    </row>
    <row r="213" spans="1:23" ht="15.75" outlineLevel="1" x14ac:dyDescent="0.2">
      <c r="A213" s="76" t="s">
        <v>513</v>
      </c>
      <c r="B213" s="76" t="s">
        <v>536</v>
      </c>
      <c r="C213" s="76"/>
      <c r="D213" s="76"/>
      <c r="E213" s="12" t="s">
        <v>537</v>
      </c>
      <c r="F213" s="6">
        <f>F214+F223+F231</f>
        <v>7863</v>
      </c>
      <c r="G213" s="6">
        <f>G214+G223+G231</f>
        <v>-2400</v>
      </c>
      <c r="H213" s="6">
        <f>H214+H223+H231</f>
        <v>5463</v>
      </c>
      <c r="I213" s="6">
        <f>I214+I223+I231</f>
        <v>2.5</v>
      </c>
      <c r="J213" s="6">
        <f>J214+J223+J231</f>
        <v>0</v>
      </c>
      <c r="K213" s="6">
        <f t="shared" ref="K213:L213" si="307">K214+K223+K231</f>
        <v>0</v>
      </c>
      <c r="L213" s="6">
        <f t="shared" si="307"/>
        <v>5465.5</v>
      </c>
      <c r="M213" s="6">
        <f t="shared" ref="M213:T213" si="308">M214+M223+M231</f>
        <v>6961.6</v>
      </c>
      <c r="N213" s="6">
        <f t="shared" si="308"/>
        <v>-2000</v>
      </c>
      <c r="O213" s="6">
        <f t="shared" si="308"/>
        <v>4961.6000000000004</v>
      </c>
      <c r="P213" s="6">
        <f t="shared" si="308"/>
        <v>2.4</v>
      </c>
      <c r="Q213" s="6">
        <f t="shared" si="308"/>
        <v>4964</v>
      </c>
      <c r="R213" s="6">
        <f t="shared" si="308"/>
        <v>4741.6000000000004</v>
      </c>
      <c r="S213" s="6">
        <f t="shared" si="308"/>
        <v>0</v>
      </c>
      <c r="T213" s="6">
        <f t="shared" si="308"/>
        <v>4741.6000000000004</v>
      </c>
      <c r="U213" s="6">
        <f t="shared" ref="U213:V213" si="309">U214+U223+U231</f>
        <v>2.4</v>
      </c>
      <c r="V213" s="6">
        <f t="shared" si="309"/>
        <v>4744</v>
      </c>
      <c r="W213" s="104"/>
    </row>
    <row r="214" spans="1:23" ht="31.5" outlineLevel="2" x14ac:dyDescent="0.2">
      <c r="A214" s="76" t="s">
        <v>513</v>
      </c>
      <c r="B214" s="76" t="s">
        <v>536</v>
      </c>
      <c r="C214" s="76" t="s">
        <v>54</v>
      </c>
      <c r="D214" s="76"/>
      <c r="E214" s="12" t="s">
        <v>55</v>
      </c>
      <c r="F214" s="6">
        <f t="shared" ref="F214:L215" si="310">F215</f>
        <v>2463</v>
      </c>
      <c r="G214" s="6">
        <f t="shared" si="310"/>
        <v>0</v>
      </c>
      <c r="H214" s="6">
        <f t="shared" si="310"/>
        <v>2463</v>
      </c>
      <c r="I214" s="6">
        <f t="shared" si="310"/>
        <v>2.5</v>
      </c>
      <c r="J214" s="6">
        <f t="shared" si="310"/>
        <v>0</v>
      </c>
      <c r="K214" s="6">
        <f t="shared" si="310"/>
        <v>0</v>
      </c>
      <c r="L214" s="6">
        <f t="shared" si="310"/>
        <v>2465.5</v>
      </c>
      <c r="M214" s="6">
        <f t="shared" ref="M214:M215" si="311">M215</f>
        <v>2467.6</v>
      </c>
      <c r="N214" s="6">
        <f t="shared" ref="N214:Q215" si="312">N215</f>
        <v>0</v>
      </c>
      <c r="O214" s="6">
        <f t="shared" si="312"/>
        <v>2467.6</v>
      </c>
      <c r="P214" s="6">
        <f t="shared" si="312"/>
        <v>2.4</v>
      </c>
      <c r="Q214" s="6">
        <f t="shared" si="312"/>
        <v>2470</v>
      </c>
      <c r="R214" s="6">
        <f t="shared" ref="R214:R215" si="313">R215</f>
        <v>2467.6</v>
      </c>
      <c r="S214" s="6">
        <f t="shared" ref="S214:V215" si="314">S215</f>
        <v>0</v>
      </c>
      <c r="T214" s="6">
        <f t="shared" si="314"/>
        <v>2467.6</v>
      </c>
      <c r="U214" s="6">
        <f t="shared" si="314"/>
        <v>2.4</v>
      </c>
      <c r="V214" s="6">
        <f t="shared" si="314"/>
        <v>2470</v>
      </c>
      <c r="W214" s="104"/>
    </row>
    <row r="215" spans="1:23" ht="28.5" customHeight="1" outlineLevel="3" x14ac:dyDescent="0.2">
      <c r="A215" s="76" t="s">
        <v>513</v>
      </c>
      <c r="B215" s="76" t="s">
        <v>536</v>
      </c>
      <c r="C215" s="76" t="s">
        <v>56</v>
      </c>
      <c r="D215" s="76"/>
      <c r="E215" s="12" t="s">
        <v>57</v>
      </c>
      <c r="F215" s="6">
        <f t="shared" si="310"/>
        <v>2463</v>
      </c>
      <c r="G215" s="6">
        <f t="shared" si="310"/>
        <v>0</v>
      </c>
      <c r="H215" s="6">
        <f t="shared" si="310"/>
        <v>2463</v>
      </c>
      <c r="I215" s="6">
        <f t="shared" si="310"/>
        <v>2.5</v>
      </c>
      <c r="J215" s="6">
        <f t="shared" si="310"/>
        <v>0</v>
      </c>
      <c r="K215" s="6">
        <f t="shared" si="310"/>
        <v>0</v>
      </c>
      <c r="L215" s="6">
        <f t="shared" si="310"/>
        <v>2465.5</v>
      </c>
      <c r="M215" s="6">
        <f t="shared" si="311"/>
        <v>2467.6</v>
      </c>
      <c r="N215" s="6">
        <f t="shared" si="312"/>
        <v>0</v>
      </c>
      <c r="O215" s="6">
        <f t="shared" si="312"/>
        <v>2467.6</v>
      </c>
      <c r="P215" s="6">
        <f t="shared" si="312"/>
        <v>2.4</v>
      </c>
      <c r="Q215" s="6">
        <f t="shared" si="312"/>
        <v>2470</v>
      </c>
      <c r="R215" s="6">
        <f t="shared" si="313"/>
        <v>2467.6</v>
      </c>
      <c r="S215" s="6">
        <f t="shared" si="314"/>
        <v>0</v>
      </c>
      <c r="T215" s="6">
        <f t="shared" si="314"/>
        <v>2467.6</v>
      </c>
      <c r="U215" s="6">
        <f t="shared" si="314"/>
        <v>2.4</v>
      </c>
      <c r="V215" s="6">
        <f t="shared" si="314"/>
        <v>2470</v>
      </c>
      <c r="W215" s="104"/>
    </row>
    <row r="216" spans="1:23" ht="28.5" customHeight="1" outlineLevel="4" x14ac:dyDescent="0.2">
      <c r="A216" s="76" t="s">
        <v>513</v>
      </c>
      <c r="B216" s="76" t="s">
        <v>536</v>
      </c>
      <c r="C216" s="76" t="s">
        <v>118</v>
      </c>
      <c r="D216" s="76"/>
      <c r="E216" s="12" t="s">
        <v>119</v>
      </c>
      <c r="F216" s="6">
        <f>F219+F221</f>
        <v>2463</v>
      </c>
      <c r="G216" s="6">
        <f>G219+G221</f>
        <v>0</v>
      </c>
      <c r="H216" s="6">
        <f>H219+H221</f>
        <v>2463</v>
      </c>
      <c r="I216" s="6">
        <f>I219+I221+I217</f>
        <v>2.5</v>
      </c>
      <c r="J216" s="6">
        <f t="shared" ref="J216:V216" si="315">J219+J221+J217</f>
        <v>0</v>
      </c>
      <c r="K216" s="6">
        <f t="shared" si="315"/>
        <v>0</v>
      </c>
      <c r="L216" s="6">
        <f t="shared" si="315"/>
        <v>2465.5</v>
      </c>
      <c r="M216" s="6">
        <f t="shared" si="315"/>
        <v>2467.6</v>
      </c>
      <c r="N216" s="6">
        <f t="shared" si="315"/>
        <v>0</v>
      </c>
      <c r="O216" s="6">
        <f t="shared" si="315"/>
        <v>2467.6</v>
      </c>
      <c r="P216" s="6">
        <f t="shared" si="315"/>
        <v>2.4</v>
      </c>
      <c r="Q216" s="6">
        <f t="shared" si="315"/>
        <v>2470</v>
      </c>
      <c r="R216" s="6">
        <f t="shared" si="315"/>
        <v>2467.6</v>
      </c>
      <c r="S216" s="6">
        <f t="shared" si="315"/>
        <v>0</v>
      </c>
      <c r="T216" s="6">
        <f t="shared" si="315"/>
        <v>2467.6</v>
      </c>
      <c r="U216" s="6">
        <f t="shared" si="315"/>
        <v>2.4</v>
      </c>
      <c r="V216" s="6">
        <f t="shared" si="315"/>
        <v>2470</v>
      </c>
      <c r="W216" s="104"/>
    </row>
    <row r="217" spans="1:23" ht="34.5" customHeight="1" outlineLevel="4" x14ac:dyDescent="0.2">
      <c r="A217" s="76" t="s">
        <v>513</v>
      </c>
      <c r="B217" s="76" t="s">
        <v>536</v>
      </c>
      <c r="C217" s="76" t="s">
        <v>205</v>
      </c>
      <c r="D217" s="76"/>
      <c r="E217" s="12" t="s">
        <v>456</v>
      </c>
      <c r="F217" s="6"/>
      <c r="G217" s="6"/>
      <c r="H217" s="6"/>
      <c r="I217" s="6">
        <f t="shared" ref="F217:V219" si="316">I218</f>
        <v>0</v>
      </c>
      <c r="J217" s="6">
        <f t="shared" si="316"/>
        <v>0</v>
      </c>
      <c r="K217" s="6">
        <f t="shared" si="316"/>
        <v>0</v>
      </c>
      <c r="L217" s="6">
        <f t="shared" si="316"/>
        <v>0</v>
      </c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104"/>
    </row>
    <row r="218" spans="1:23" ht="42.75" customHeight="1" outlineLevel="4" collapsed="1" x14ac:dyDescent="0.2">
      <c r="A218" s="77" t="s">
        <v>513</v>
      </c>
      <c r="B218" s="77" t="s">
        <v>536</v>
      </c>
      <c r="C218" s="77" t="s">
        <v>205</v>
      </c>
      <c r="D218" s="77" t="s">
        <v>70</v>
      </c>
      <c r="E218" s="13" t="s">
        <v>71</v>
      </c>
      <c r="F218" s="6"/>
      <c r="G218" s="6"/>
      <c r="H218" s="6"/>
      <c r="I218" s="7"/>
      <c r="J218" s="7"/>
      <c r="K218" s="7">
        <f>153.5634-153.5634</f>
        <v>0</v>
      </c>
      <c r="L218" s="7">
        <f>SUM(H218:K218)</f>
        <v>0</v>
      </c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104"/>
    </row>
    <row r="219" spans="1:23" ht="31.5" hidden="1" outlineLevel="5" x14ac:dyDescent="0.2">
      <c r="A219" s="76" t="s">
        <v>513</v>
      </c>
      <c r="B219" s="76" t="s">
        <v>536</v>
      </c>
      <c r="C219" s="76" t="s">
        <v>123</v>
      </c>
      <c r="D219" s="76"/>
      <c r="E219" s="12" t="s">
        <v>124</v>
      </c>
      <c r="F219" s="6">
        <f t="shared" si="316"/>
        <v>2359.1999999999998</v>
      </c>
      <c r="G219" s="6">
        <f t="shared" si="316"/>
        <v>0</v>
      </c>
      <c r="H219" s="6">
        <f t="shared" si="316"/>
        <v>2359.1999999999998</v>
      </c>
      <c r="I219" s="6">
        <f t="shared" si="316"/>
        <v>0</v>
      </c>
      <c r="J219" s="6">
        <f t="shared" si="316"/>
        <v>0</v>
      </c>
      <c r="K219" s="6">
        <f t="shared" si="316"/>
        <v>0</v>
      </c>
      <c r="L219" s="6">
        <f t="shared" si="316"/>
        <v>2359.1999999999998</v>
      </c>
      <c r="M219" s="6">
        <f t="shared" si="316"/>
        <v>2359.1999999999998</v>
      </c>
      <c r="N219" s="6">
        <f t="shared" si="316"/>
        <v>0</v>
      </c>
      <c r="O219" s="6">
        <f t="shared" si="316"/>
        <v>2359.1999999999998</v>
      </c>
      <c r="P219" s="6">
        <f t="shared" si="316"/>
        <v>0</v>
      </c>
      <c r="Q219" s="6">
        <f t="shared" si="316"/>
        <v>2359.1999999999998</v>
      </c>
      <c r="R219" s="6">
        <f t="shared" si="316"/>
        <v>2359.1999999999998</v>
      </c>
      <c r="S219" s="6">
        <f t="shared" si="316"/>
        <v>0</v>
      </c>
      <c r="T219" s="6">
        <f t="shared" si="316"/>
        <v>2359.1999999999998</v>
      </c>
      <c r="U219" s="6">
        <f t="shared" si="316"/>
        <v>0</v>
      </c>
      <c r="V219" s="6">
        <f t="shared" si="316"/>
        <v>2359.1999999999998</v>
      </c>
      <c r="W219" s="104"/>
    </row>
    <row r="220" spans="1:23" ht="31.5" hidden="1" outlineLevel="7" x14ac:dyDescent="0.2">
      <c r="A220" s="77" t="s">
        <v>513</v>
      </c>
      <c r="B220" s="77" t="s">
        <v>536</v>
      </c>
      <c r="C220" s="77" t="s">
        <v>123</v>
      </c>
      <c r="D220" s="77" t="s">
        <v>70</v>
      </c>
      <c r="E220" s="13" t="s">
        <v>71</v>
      </c>
      <c r="F220" s="7">
        <v>2359.1999999999998</v>
      </c>
      <c r="G220" s="7"/>
      <c r="H220" s="7">
        <f>SUM(F220:G220)</f>
        <v>2359.1999999999998</v>
      </c>
      <c r="I220" s="7"/>
      <c r="J220" s="7"/>
      <c r="K220" s="7"/>
      <c r="L220" s="7">
        <f>SUM(H220:K220)</f>
        <v>2359.1999999999998</v>
      </c>
      <c r="M220" s="7">
        <v>2359.1999999999998</v>
      </c>
      <c r="N220" s="7"/>
      <c r="O220" s="7">
        <f>SUM(M220:N220)</f>
        <v>2359.1999999999998</v>
      </c>
      <c r="P220" s="7"/>
      <c r="Q220" s="7">
        <f>SUM(O220:P220)</f>
        <v>2359.1999999999998</v>
      </c>
      <c r="R220" s="7">
        <v>2359.1999999999998</v>
      </c>
      <c r="S220" s="7"/>
      <c r="T220" s="7">
        <f>SUM(R220:S220)</f>
        <v>2359.1999999999998</v>
      </c>
      <c r="U220" s="7"/>
      <c r="V220" s="7">
        <f>SUM(T220:U220)</f>
        <v>2359.1999999999998</v>
      </c>
      <c r="W220" s="104"/>
    </row>
    <row r="221" spans="1:23" ht="31.5" outlineLevel="5" x14ac:dyDescent="0.2">
      <c r="A221" s="76" t="s">
        <v>513</v>
      </c>
      <c r="B221" s="76" t="s">
        <v>536</v>
      </c>
      <c r="C221" s="76" t="s">
        <v>125</v>
      </c>
      <c r="D221" s="76"/>
      <c r="E221" s="12" t="s">
        <v>126</v>
      </c>
      <c r="F221" s="6">
        <f t="shared" ref="F221:V221" si="317">F222</f>
        <v>103.8</v>
      </c>
      <c r="G221" s="6">
        <f t="shared" si="317"/>
        <v>0</v>
      </c>
      <c r="H221" s="6">
        <f t="shared" si="317"/>
        <v>103.8</v>
      </c>
      <c r="I221" s="6">
        <f t="shared" si="317"/>
        <v>2.5</v>
      </c>
      <c r="J221" s="6">
        <f t="shared" si="317"/>
        <v>0</v>
      </c>
      <c r="K221" s="6">
        <f t="shared" si="317"/>
        <v>0</v>
      </c>
      <c r="L221" s="6">
        <f t="shared" si="317"/>
        <v>106.3</v>
      </c>
      <c r="M221" s="6">
        <f t="shared" si="317"/>
        <v>108.4</v>
      </c>
      <c r="N221" s="6">
        <f t="shared" si="317"/>
        <v>0</v>
      </c>
      <c r="O221" s="6">
        <f t="shared" si="317"/>
        <v>108.4</v>
      </c>
      <c r="P221" s="6">
        <f t="shared" si="317"/>
        <v>2.4</v>
      </c>
      <c r="Q221" s="6">
        <f t="shared" si="317"/>
        <v>110.80000000000001</v>
      </c>
      <c r="R221" s="6">
        <f t="shared" si="317"/>
        <v>108.4</v>
      </c>
      <c r="S221" s="6">
        <f t="shared" si="317"/>
        <v>0</v>
      </c>
      <c r="T221" s="6">
        <f t="shared" si="317"/>
        <v>108.4</v>
      </c>
      <c r="U221" s="6">
        <f t="shared" si="317"/>
        <v>2.4</v>
      </c>
      <c r="V221" s="6">
        <f t="shared" si="317"/>
        <v>110.80000000000001</v>
      </c>
      <c r="W221" s="104"/>
    </row>
    <row r="222" spans="1:23" ht="31.5" outlineLevel="7" x14ac:dyDescent="0.2">
      <c r="A222" s="77" t="s">
        <v>513</v>
      </c>
      <c r="B222" s="77" t="s">
        <v>536</v>
      </c>
      <c r="C222" s="77" t="s">
        <v>125</v>
      </c>
      <c r="D222" s="77" t="s">
        <v>70</v>
      </c>
      <c r="E222" s="13" t="s">
        <v>71</v>
      </c>
      <c r="F222" s="7">
        <v>103.8</v>
      </c>
      <c r="G222" s="7"/>
      <c r="H222" s="7">
        <f>SUM(F222:G222)</f>
        <v>103.8</v>
      </c>
      <c r="I222" s="7">
        <v>2.5</v>
      </c>
      <c r="J222" s="7"/>
      <c r="K222" s="7"/>
      <c r="L222" s="7">
        <f>SUM(H222:K222)</f>
        <v>106.3</v>
      </c>
      <c r="M222" s="7">
        <v>108.4</v>
      </c>
      <c r="N222" s="7"/>
      <c r="O222" s="7">
        <f>SUM(M222:N222)</f>
        <v>108.4</v>
      </c>
      <c r="P222" s="7">
        <v>2.4</v>
      </c>
      <c r="Q222" s="7">
        <f>SUM(O222:P222)</f>
        <v>110.80000000000001</v>
      </c>
      <c r="R222" s="7">
        <v>108.4</v>
      </c>
      <c r="S222" s="7"/>
      <c r="T222" s="7">
        <f>SUM(R222:S222)</f>
        <v>108.4</v>
      </c>
      <c r="U222" s="7">
        <v>2.4</v>
      </c>
      <c r="V222" s="7">
        <f>SUM(T222:U222)</f>
        <v>110.80000000000001</v>
      </c>
      <c r="W222" s="104"/>
    </row>
    <row r="223" spans="1:23" ht="15.75" hidden="1" outlineLevel="2" x14ac:dyDescent="0.2">
      <c r="A223" s="76" t="s">
        <v>513</v>
      </c>
      <c r="B223" s="76" t="s">
        <v>536</v>
      </c>
      <c r="C223" s="76" t="s">
        <v>127</v>
      </c>
      <c r="D223" s="76"/>
      <c r="E223" s="12" t="s">
        <v>128</v>
      </c>
      <c r="F223" s="6">
        <f t="shared" ref="F223:V223" si="318">F224</f>
        <v>2200</v>
      </c>
      <c r="G223" s="6">
        <f t="shared" si="318"/>
        <v>0</v>
      </c>
      <c r="H223" s="6">
        <f t="shared" si="318"/>
        <v>2200</v>
      </c>
      <c r="I223" s="6">
        <f t="shared" si="318"/>
        <v>0</v>
      </c>
      <c r="J223" s="6">
        <f t="shared" si="318"/>
        <v>0</v>
      </c>
      <c r="K223" s="6">
        <f t="shared" si="318"/>
        <v>0</v>
      </c>
      <c r="L223" s="6">
        <f t="shared" si="318"/>
        <v>2200</v>
      </c>
      <c r="M223" s="6">
        <f t="shared" si="318"/>
        <v>1694</v>
      </c>
      <c r="N223" s="6">
        <f t="shared" si="318"/>
        <v>0</v>
      </c>
      <c r="O223" s="6">
        <f t="shared" si="318"/>
        <v>1694</v>
      </c>
      <c r="P223" s="6">
        <f t="shared" si="318"/>
        <v>0</v>
      </c>
      <c r="Q223" s="6">
        <f t="shared" si="318"/>
        <v>1694</v>
      </c>
      <c r="R223" s="6">
        <f t="shared" si="318"/>
        <v>1474</v>
      </c>
      <c r="S223" s="6">
        <f t="shared" si="318"/>
        <v>0</v>
      </c>
      <c r="T223" s="6">
        <f t="shared" si="318"/>
        <v>1474</v>
      </c>
      <c r="U223" s="6">
        <f t="shared" si="318"/>
        <v>0</v>
      </c>
      <c r="V223" s="6">
        <f t="shared" si="318"/>
        <v>1474</v>
      </c>
      <c r="W223" s="104"/>
    </row>
    <row r="224" spans="1:23" ht="15.75" hidden="1" outlineLevel="3" x14ac:dyDescent="0.2">
      <c r="A224" s="76" t="s">
        <v>513</v>
      </c>
      <c r="B224" s="76" t="s">
        <v>536</v>
      </c>
      <c r="C224" s="76" t="s">
        <v>129</v>
      </c>
      <c r="D224" s="76"/>
      <c r="E224" s="12" t="s">
        <v>130</v>
      </c>
      <c r="F224" s="6">
        <f>F225+F228</f>
        <v>2200</v>
      </c>
      <c r="G224" s="6">
        <f>G225+G228</f>
        <v>0</v>
      </c>
      <c r="H224" s="6">
        <f>H225+H228</f>
        <v>2200</v>
      </c>
      <c r="I224" s="6">
        <f>I225+I228</f>
        <v>0</v>
      </c>
      <c r="J224" s="6">
        <f>J225+J228</f>
        <v>0</v>
      </c>
      <c r="K224" s="6">
        <f t="shared" ref="K224:L224" si="319">K225+K228</f>
        <v>0</v>
      </c>
      <c r="L224" s="6">
        <f t="shared" si="319"/>
        <v>2200</v>
      </c>
      <c r="M224" s="6">
        <f t="shared" ref="M224:T224" si="320">M225+M228</f>
        <v>1694</v>
      </c>
      <c r="N224" s="6">
        <f t="shared" si="320"/>
        <v>0</v>
      </c>
      <c r="O224" s="6">
        <f t="shared" si="320"/>
        <v>1694</v>
      </c>
      <c r="P224" s="6">
        <f t="shared" si="320"/>
        <v>0</v>
      </c>
      <c r="Q224" s="6">
        <f t="shared" si="320"/>
        <v>1694</v>
      </c>
      <c r="R224" s="6">
        <f t="shared" si="320"/>
        <v>1474</v>
      </c>
      <c r="S224" s="6">
        <f t="shared" si="320"/>
        <v>0</v>
      </c>
      <c r="T224" s="6">
        <f t="shared" si="320"/>
        <v>1474</v>
      </c>
      <c r="U224" s="6">
        <f t="shared" ref="U224:V224" si="321">U225+U228</f>
        <v>0</v>
      </c>
      <c r="V224" s="6">
        <f t="shared" si="321"/>
        <v>1474</v>
      </c>
      <c r="W224" s="104"/>
    </row>
    <row r="225" spans="1:23" ht="31.5" hidden="1" outlineLevel="4" x14ac:dyDescent="0.2">
      <c r="A225" s="76" t="s">
        <v>513</v>
      </c>
      <c r="B225" s="76" t="s">
        <v>536</v>
      </c>
      <c r="C225" s="76" t="s">
        <v>131</v>
      </c>
      <c r="D225" s="76"/>
      <c r="E225" s="12" t="s">
        <v>132</v>
      </c>
      <c r="F225" s="6">
        <f t="shared" ref="F225:L226" si="322">F226</f>
        <v>1100</v>
      </c>
      <c r="G225" s="6">
        <f t="shared" si="322"/>
        <v>0</v>
      </c>
      <c r="H225" s="6">
        <f t="shared" si="322"/>
        <v>1100</v>
      </c>
      <c r="I225" s="6">
        <f t="shared" si="322"/>
        <v>0</v>
      </c>
      <c r="J225" s="6">
        <f t="shared" si="322"/>
        <v>0</v>
      </c>
      <c r="K225" s="6">
        <f t="shared" si="322"/>
        <v>0</v>
      </c>
      <c r="L225" s="6">
        <f t="shared" si="322"/>
        <v>1100</v>
      </c>
      <c r="M225" s="6">
        <f t="shared" ref="M225:M226" si="323">M226</f>
        <v>847</v>
      </c>
      <c r="N225" s="6">
        <f t="shared" ref="N225:Q226" si="324">N226</f>
        <v>0</v>
      </c>
      <c r="O225" s="6">
        <f t="shared" si="324"/>
        <v>847</v>
      </c>
      <c r="P225" s="6">
        <f t="shared" si="324"/>
        <v>0</v>
      </c>
      <c r="Q225" s="6">
        <f t="shared" si="324"/>
        <v>847</v>
      </c>
      <c r="R225" s="6">
        <f t="shared" ref="R225:R226" si="325">R226</f>
        <v>737</v>
      </c>
      <c r="S225" s="6">
        <f t="shared" ref="S225:V226" si="326">S226</f>
        <v>0</v>
      </c>
      <c r="T225" s="6">
        <f t="shared" si="326"/>
        <v>737</v>
      </c>
      <c r="U225" s="6">
        <f t="shared" si="326"/>
        <v>0</v>
      </c>
      <c r="V225" s="6">
        <f t="shared" si="326"/>
        <v>737</v>
      </c>
      <c r="W225" s="104"/>
    </row>
    <row r="226" spans="1:23" ht="15.75" hidden="1" outlineLevel="5" x14ac:dyDescent="0.2">
      <c r="A226" s="76" t="s">
        <v>513</v>
      </c>
      <c r="B226" s="76" t="s">
        <v>536</v>
      </c>
      <c r="C226" s="76" t="s">
        <v>133</v>
      </c>
      <c r="D226" s="76"/>
      <c r="E226" s="12" t="s">
        <v>134</v>
      </c>
      <c r="F226" s="6">
        <f t="shared" si="322"/>
        <v>1100</v>
      </c>
      <c r="G226" s="6">
        <f t="shared" si="322"/>
        <v>0</v>
      </c>
      <c r="H226" s="6">
        <f t="shared" si="322"/>
        <v>1100</v>
      </c>
      <c r="I226" s="6">
        <f t="shared" si="322"/>
        <v>0</v>
      </c>
      <c r="J226" s="6">
        <f t="shared" si="322"/>
        <v>0</v>
      </c>
      <c r="K226" s="6">
        <f t="shared" si="322"/>
        <v>0</v>
      </c>
      <c r="L226" s="6">
        <f t="shared" si="322"/>
        <v>1100</v>
      </c>
      <c r="M226" s="6">
        <f t="shared" si="323"/>
        <v>847</v>
      </c>
      <c r="N226" s="6">
        <f t="shared" si="324"/>
        <v>0</v>
      </c>
      <c r="O226" s="6">
        <f t="shared" si="324"/>
        <v>847</v>
      </c>
      <c r="P226" s="6">
        <f t="shared" si="324"/>
        <v>0</v>
      </c>
      <c r="Q226" s="6">
        <f t="shared" si="324"/>
        <v>847</v>
      </c>
      <c r="R226" s="6">
        <f t="shared" si="325"/>
        <v>737</v>
      </c>
      <c r="S226" s="6">
        <f t="shared" si="326"/>
        <v>0</v>
      </c>
      <c r="T226" s="6">
        <f t="shared" si="326"/>
        <v>737</v>
      </c>
      <c r="U226" s="6">
        <f t="shared" si="326"/>
        <v>0</v>
      </c>
      <c r="V226" s="6">
        <f t="shared" si="326"/>
        <v>737</v>
      </c>
      <c r="W226" s="104"/>
    </row>
    <row r="227" spans="1:23" ht="15.75" hidden="1" outlineLevel="7" x14ac:dyDescent="0.2">
      <c r="A227" s="77" t="s">
        <v>513</v>
      </c>
      <c r="B227" s="77" t="s">
        <v>536</v>
      </c>
      <c r="C227" s="77" t="s">
        <v>133</v>
      </c>
      <c r="D227" s="77" t="s">
        <v>15</v>
      </c>
      <c r="E227" s="13" t="s">
        <v>16</v>
      </c>
      <c r="F227" s="7">
        <v>1100</v>
      </c>
      <c r="G227" s="7"/>
      <c r="H227" s="7">
        <f>SUM(F227:G227)</f>
        <v>1100</v>
      </c>
      <c r="I227" s="7"/>
      <c r="J227" s="7"/>
      <c r="K227" s="7"/>
      <c r="L227" s="7">
        <f>SUM(H227:K227)</f>
        <v>1100</v>
      </c>
      <c r="M227" s="7">
        <v>847</v>
      </c>
      <c r="N227" s="7"/>
      <c r="O227" s="7">
        <f>SUM(M227:N227)</f>
        <v>847</v>
      </c>
      <c r="P227" s="7"/>
      <c r="Q227" s="7">
        <f>SUM(O227:P227)</f>
        <v>847</v>
      </c>
      <c r="R227" s="7">
        <v>737</v>
      </c>
      <c r="S227" s="7"/>
      <c r="T227" s="7">
        <f>SUM(R227:S227)</f>
        <v>737</v>
      </c>
      <c r="U227" s="7"/>
      <c r="V227" s="7">
        <f>SUM(T227:U227)</f>
        <v>737</v>
      </c>
      <c r="W227" s="104"/>
    </row>
    <row r="228" spans="1:23" ht="31.5" hidden="1" outlineLevel="4" x14ac:dyDescent="0.2">
      <c r="A228" s="76" t="s">
        <v>513</v>
      </c>
      <c r="B228" s="76" t="s">
        <v>536</v>
      </c>
      <c r="C228" s="76" t="s">
        <v>135</v>
      </c>
      <c r="D228" s="76"/>
      <c r="E228" s="12" t="s">
        <v>136</v>
      </c>
      <c r="F228" s="6">
        <f t="shared" ref="F228:L229" si="327">F229</f>
        <v>1100</v>
      </c>
      <c r="G228" s="6">
        <f t="shared" si="327"/>
        <v>0</v>
      </c>
      <c r="H228" s="6">
        <f t="shared" si="327"/>
        <v>1100</v>
      </c>
      <c r="I228" s="6">
        <f t="shared" si="327"/>
        <v>0</v>
      </c>
      <c r="J228" s="6">
        <f t="shared" si="327"/>
        <v>0</v>
      </c>
      <c r="K228" s="6">
        <f t="shared" si="327"/>
        <v>0</v>
      </c>
      <c r="L228" s="6">
        <f t="shared" si="327"/>
        <v>1100</v>
      </c>
      <c r="M228" s="6">
        <f t="shared" ref="M228:M229" si="328">M229</f>
        <v>847</v>
      </c>
      <c r="N228" s="6">
        <f t="shared" ref="N228:Q229" si="329">N229</f>
        <v>0</v>
      </c>
      <c r="O228" s="6">
        <f t="shared" si="329"/>
        <v>847</v>
      </c>
      <c r="P228" s="6">
        <f t="shared" si="329"/>
        <v>0</v>
      </c>
      <c r="Q228" s="6">
        <f t="shared" si="329"/>
        <v>847</v>
      </c>
      <c r="R228" s="6">
        <f t="shared" ref="R228:R229" si="330">R229</f>
        <v>737</v>
      </c>
      <c r="S228" s="6">
        <f t="shared" ref="S228:V229" si="331">S229</f>
        <v>0</v>
      </c>
      <c r="T228" s="6">
        <f t="shared" si="331"/>
        <v>737</v>
      </c>
      <c r="U228" s="6">
        <f t="shared" si="331"/>
        <v>0</v>
      </c>
      <c r="V228" s="6">
        <f t="shared" si="331"/>
        <v>737</v>
      </c>
      <c r="W228" s="104"/>
    </row>
    <row r="229" spans="1:23" ht="31.5" hidden="1" outlineLevel="5" x14ac:dyDescent="0.2">
      <c r="A229" s="76" t="s">
        <v>513</v>
      </c>
      <c r="B229" s="76" t="s">
        <v>536</v>
      </c>
      <c r="C229" s="76" t="s">
        <v>137</v>
      </c>
      <c r="D229" s="76"/>
      <c r="E229" s="12" t="s">
        <v>138</v>
      </c>
      <c r="F229" s="6">
        <f t="shared" si="327"/>
        <v>1100</v>
      </c>
      <c r="G229" s="6">
        <f t="shared" si="327"/>
        <v>0</v>
      </c>
      <c r="H229" s="6">
        <f t="shared" si="327"/>
        <v>1100</v>
      </c>
      <c r="I229" s="6">
        <f t="shared" si="327"/>
        <v>0</v>
      </c>
      <c r="J229" s="6">
        <f t="shared" si="327"/>
        <v>0</v>
      </c>
      <c r="K229" s="6">
        <f t="shared" si="327"/>
        <v>0</v>
      </c>
      <c r="L229" s="6">
        <f t="shared" si="327"/>
        <v>1100</v>
      </c>
      <c r="M229" s="6">
        <f t="shared" si="328"/>
        <v>847</v>
      </c>
      <c r="N229" s="6">
        <f t="shared" si="329"/>
        <v>0</v>
      </c>
      <c r="O229" s="6">
        <f t="shared" si="329"/>
        <v>847</v>
      </c>
      <c r="P229" s="6">
        <f t="shared" si="329"/>
        <v>0</v>
      </c>
      <c r="Q229" s="6">
        <f t="shared" si="329"/>
        <v>847</v>
      </c>
      <c r="R229" s="6">
        <f t="shared" si="330"/>
        <v>737</v>
      </c>
      <c r="S229" s="6">
        <f t="shared" si="331"/>
        <v>0</v>
      </c>
      <c r="T229" s="6">
        <f t="shared" si="331"/>
        <v>737</v>
      </c>
      <c r="U229" s="6">
        <f t="shared" si="331"/>
        <v>0</v>
      </c>
      <c r="V229" s="6">
        <f t="shared" si="331"/>
        <v>737</v>
      </c>
      <c r="W229" s="104"/>
    </row>
    <row r="230" spans="1:23" ht="15.75" hidden="1" outlineLevel="7" x14ac:dyDescent="0.2">
      <c r="A230" s="77" t="s">
        <v>513</v>
      </c>
      <c r="B230" s="77" t="s">
        <v>536</v>
      </c>
      <c r="C230" s="77" t="s">
        <v>137</v>
      </c>
      <c r="D230" s="77" t="s">
        <v>15</v>
      </c>
      <c r="E230" s="13" t="s">
        <v>16</v>
      </c>
      <c r="F230" s="7">
        <v>1100</v>
      </c>
      <c r="G230" s="7"/>
      <c r="H230" s="7">
        <f>SUM(F230:G230)</f>
        <v>1100</v>
      </c>
      <c r="I230" s="7"/>
      <c r="J230" s="7"/>
      <c r="K230" s="7"/>
      <c r="L230" s="7">
        <f>SUM(H230:K230)</f>
        <v>1100</v>
      </c>
      <c r="M230" s="7">
        <v>847</v>
      </c>
      <c r="N230" s="7"/>
      <c r="O230" s="7">
        <f>SUM(M230:N230)</f>
        <v>847</v>
      </c>
      <c r="P230" s="7"/>
      <c r="Q230" s="7">
        <f>SUM(O230:P230)</f>
        <v>847</v>
      </c>
      <c r="R230" s="7">
        <v>737</v>
      </c>
      <c r="S230" s="7"/>
      <c r="T230" s="7">
        <f>SUM(R230:S230)</f>
        <v>737</v>
      </c>
      <c r="U230" s="7"/>
      <c r="V230" s="7">
        <f>SUM(T230:U230)</f>
        <v>737</v>
      </c>
      <c r="W230" s="104"/>
    </row>
    <row r="231" spans="1:23" ht="31.5" hidden="1" outlineLevel="2" x14ac:dyDescent="0.2">
      <c r="A231" s="76" t="s">
        <v>513</v>
      </c>
      <c r="B231" s="76" t="s">
        <v>536</v>
      </c>
      <c r="C231" s="76" t="s">
        <v>139</v>
      </c>
      <c r="D231" s="76"/>
      <c r="E231" s="12" t="s">
        <v>140</v>
      </c>
      <c r="F231" s="6">
        <f t="shared" ref="F231:L232" si="332">F232</f>
        <v>3200</v>
      </c>
      <c r="G231" s="6">
        <f t="shared" si="332"/>
        <v>-2400</v>
      </c>
      <c r="H231" s="6">
        <f t="shared" si="332"/>
        <v>800</v>
      </c>
      <c r="I231" s="6">
        <f t="shared" si="332"/>
        <v>0</v>
      </c>
      <c r="J231" s="6">
        <f t="shared" si="332"/>
        <v>0</v>
      </c>
      <c r="K231" s="6">
        <f t="shared" si="332"/>
        <v>0</v>
      </c>
      <c r="L231" s="6">
        <f t="shared" si="332"/>
        <v>800</v>
      </c>
      <c r="M231" s="6">
        <f t="shared" ref="M231:M232" si="333">M232</f>
        <v>2800</v>
      </c>
      <c r="N231" s="6">
        <f t="shared" ref="N231:Q232" si="334">N232</f>
        <v>-2000</v>
      </c>
      <c r="O231" s="6">
        <f t="shared" si="334"/>
        <v>800</v>
      </c>
      <c r="P231" s="6">
        <f t="shared" si="334"/>
        <v>0</v>
      </c>
      <c r="Q231" s="6">
        <f t="shared" si="334"/>
        <v>800</v>
      </c>
      <c r="R231" s="6">
        <f t="shared" ref="R231:R232" si="335">R232</f>
        <v>800</v>
      </c>
      <c r="S231" s="6">
        <f t="shared" ref="S231:V232" si="336">S232</f>
        <v>0</v>
      </c>
      <c r="T231" s="6">
        <f t="shared" si="336"/>
        <v>800</v>
      </c>
      <c r="U231" s="6">
        <f t="shared" si="336"/>
        <v>0</v>
      </c>
      <c r="V231" s="6">
        <f t="shared" si="336"/>
        <v>800</v>
      </c>
      <c r="W231" s="104"/>
    </row>
    <row r="232" spans="1:23" ht="15.75" hidden="1" outlineLevel="3" x14ac:dyDescent="0.2">
      <c r="A232" s="76" t="s">
        <v>513</v>
      </c>
      <c r="B232" s="76" t="s">
        <v>536</v>
      </c>
      <c r="C232" s="76" t="s">
        <v>141</v>
      </c>
      <c r="D232" s="76"/>
      <c r="E232" s="12" t="s">
        <v>538</v>
      </c>
      <c r="F232" s="6">
        <f t="shared" si="332"/>
        <v>3200</v>
      </c>
      <c r="G232" s="6">
        <f t="shared" si="332"/>
        <v>-2400</v>
      </c>
      <c r="H232" s="6">
        <f t="shared" si="332"/>
        <v>800</v>
      </c>
      <c r="I232" s="6">
        <f t="shared" si="332"/>
        <v>0</v>
      </c>
      <c r="J232" s="6">
        <f t="shared" si="332"/>
        <v>0</v>
      </c>
      <c r="K232" s="6">
        <f t="shared" si="332"/>
        <v>0</v>
      </c>
      <c r="L232" s="6">
        <f t="shared" si="332"/>
        <v>800</v>
      </c>
      <c r="M232" s="6">
        <f t="shared" si="333"/>
        <v>2800</v>
      </c>
      <c r="N232" s="6">
        <f t="shared" si="334"/>
        <v>-2000</v>
      </c>
      <c r="O232" s="6">
        <f t="shared" si="334"/>
        <v>800</v>
      </c>
      <c r="P232" s="6">
        <f t="shared" si="334"/>
        <v>0</v>
      </c>
      <c r="Q232" s="6">
        <f t="shared" si="334"/>
        <v>800</v>
      </c>
      <c r="R232" s="6">
        <f t="shared" si="335"/>
        <v>800</v>
      </c>
      <c r="S232" s="6">
        <f t="shared" si="336"/>
        <v>0</v>
      </c>
      <c r="T232" s="6">
        <f t="shared" si="336"/>
        <v>800</v>
      </c>
      <c r="U232" s="6">
        <f t="shared" si="336"/>
        <v>0</v>
      </c>
      <c r="V232" s="6">
        <f t="shared" si="336"/>
        <v>800</v>
      </c>
      <c r="W232" s="104"/>
    </row>
    <row r="233" spans="1:23" ht="31.5" hidden="1" outlineLevel="4" x14ac:dyDescent="0.2">
      <c r="A233" s="76" t="s">
        <v>513</v>
      </c>
      <c r="B233" s="76" t="s">
        <v>536</v>
      </c>
      <c r="C233" s="76" t="s">
        <v>142</v>
      </c>
      <c r="D233" s="76"/>
      <c r="E233" s="12" t="s">
        <v>143</v>
      </c>
      <c r="F233" s="6">
        <f>F234+F236</f>
        <v>3200</v>
      </c>
      <c r="G233" s="6">
        <f>G234+G236+G238</f>
        <v>-2400</v>
      </c>
      <c r="H233" s="6">
        <f t="shared" ref="H233:T233" si="337">H234+H236+H238</f>
        <v>800</v>
      </c>
      <c r="I233" s="6">
        <f>I234+I236+I238</f>
        <v>0</v>
      </c>
      <c r="J233" s="6">
        <f>J234+J236+J238</f>
        <v>0</v>
      </c>
      <c r="K233" s="6">
        <f>K234+K236+K238</f>
        <v>0</v>
      </c>
      <c r="L233" s="6">
        <f t="shared" ref="L233" si="338">L234+L236+L238</f>
        <v>800</v>
      </c>
      <c r="M233" s="6">
        <f t="shared" si="337"/>
        <v>2800</v>
      </c>
      <c r="N233" s="6">
        <f t="shared" si="337"/>
        <v>-2000</v>
      </c>
      <c r="O233" s="6">
        <f t="shared" si="337"/>
        <v>800</v>
      </c>
      <c r="P233" s="6">
        <f>P234+P236+P238</f>
        <v>0</v>
      </c>
      <c r="Q233" s="6">
        <f t="shared" ref="Q233" si="339">Q234+Q236+Q238</f>
        <v>800</v>
      </c>
      <c r="R233" s="6">
        <f t="shared" si="337"/>
        <v>800</v>
      </c>
      <c r="S233" s="6">
        <f t="shared" si="337"/>
        <v>0</v>
      </c>
      <c r="T233" s="6">
        <f t="shared" si="337"/>
        <v>800</v>
      </c>
      <c r="U233" s="6">
        <f>U234+U236+U238</f>
        <v>0</v>
      </c>
      <c r="V233" s="6">
        <f t="shared" ref="V233" si="340">V234+V236+V238</f>
        <v>800</v>
      </c>
      <c r="W233" s="104"/>
    </row>
    <row r="234" spans="1:23" ht="47.25" hidden="1" outlineLevel="5" x14ac:dyDescent="0.2">
      <c r="A234" s="76" t="s">
        <v>513</v>
      </c>
      <c r="B234" s="76" t="s">
        <v>536</v>
      </c>
      <c r="C234" s="76" t="s">
        <v>144</v>
      </c>
      <c r="D234" s="76"/>
      <c r="E234" s="12" t="s">
        <v>435</v>
      </c>
      <c r="F234" s="6">
        <f t="shared" ref="F234:V234" si="341">F235</f>
        <v>800</v>
      </c>
      <c r="G234" s="6">
        <f t="shared" si="341"/>
        <v>-800</v>
      </c>
      <c r="H234" s="6">
        <f t="shared" si="341"/>
        <v>0</v>
      </c>
      <c r="I234" s="6">
        <f t="shared" si="341"/>
        <v>0</v>
      </c>
      <c r="J234" s="6">
        <f t="shared" si="341"/>
        <v>0</v>
      </c>
      <c r="K234" s="6">
        <f t="shared" si="341"/>
        <v>0</v>
      </c>
      <c r="L234" s="6">
        <f t="shared" si="341"/>
        <v>0</v>
      </c>
      <c r="M234" s="6">
        <f t="shared" si="341"/>
        <v>800</v>
      </c>
      <c r="N234" s="6">
        <f t="shared" si="341"/>
        <v>-800</v>
      </c>
      <c r="O234" s="6">
        <f t="shared" si="341"/>
        <v>0</v>
      </c>
      <c r="P234" s="6">
        <f t="shared" si="341"/>
        <v>0</v>
      </c>
      <c r="Q234" s="6">
        <f t="shared" si="341"/>
        <v>0</v>
      </c>
      <c r="R234" s="6">
        <f t="shared" si="341"/>
        <v>800</v>
      </c>
      <c r="S234" s="6">
        <f t="shared" si="341"/>
        <v>-800</v>
      </c>
      <c r="T234" s="6">
        <f t="shared" si="341"/>
        <v>0</v>
      </c>
      <c r="U234" s="6">
        <f t="shared" si="341"/>
        <v>0</v>
      </c>
      <c r="V234" s="6">
        <f t="shared" si="341"/>
        <v>0</v>
      </c>
      <c r="W234" s="104"/>
    </row>
    <row r="235" spans="1:23" ht="31.5" hidden="1" outlineLevel="7" x14ac:dyDescent="0.2">
      <c r="A235" s="77" t="s">
        <v>513</v>
      </c>
      <c r="B235" s="77" t="s">
        <v>536</v>
      </c>
      <c r="C235" s="77" t="s">
        <v>144</v>
      </c>
      <c r="D235" s="77" t="s">
        <v>70</v>
      </c>
      <c r="E235" s="13" t="s">
        <v>71</v>
      </c>
      <c r="F235" s="9">
        <v>800</v>
      </c>
      <c r="G235" s="7">
        <v>-800</v>
      </c>
      <c r="H235" s="7">
        <f>SUM(F235:G235)</f>
        <v>0</v>
      </c>
      <c r="I235" s="7"/>
      <c r="J235" s="7"/>
      <c r="K235" s="7"/>
      <c r="L235" s="7">
        <f>SUM(H235:K235)</f>
        <v>0</v>
      </c>
      <c r="M235" s="7">
        <v>800</v>
      </c>
      <c r="N235" s="7">
        <v>-800</v>
      </c>
      <c r="O235" s="7">
        <f>SUM(M235:N235)</f>
        <v>0</v>
      </c>
      <c r="P235" s="7"/>
      <c r="Q235" s="7">
        <f>SUM(O235:P235)</f>
        <v>0</v>
      </c>
      <c r="R235" s="7">
        <v>800</v>
      </c>
      <c r="S235" s="7">
        <v>-800</v>
      </c>
      <c r="T235" s="7">
        <f>SUM(R235:S235)</f>
        <v>0</v>
      </c>
      <c r="U235" s="7"/>
      <c r="V235" s="7">
        <f>SUM(T235:U235)</f>
        <v>0</v>
      </c>
      <c r="W235" s="104"/>
    </row>
    <row r="236" spans="1:23" ht="47.25" hidden="1" outlineLevel="5" x14ac:dyDescent="0.2">
      <c r="A236" s="76" t="s">
        <v>513</v>
      </c>
      <c r="B236" s="76" t="s">
        <v>536</v>
      </c>
      <c r="C236" s="76" t="s">
        <v>144</v>
      </c>
      <c r="D236" s="76"/>
      <c r="E236" s="12" t="s">
        <v>441</v>
      </c>
      <c r="F236" s="6">
        <f t="shared" ref="F236:V236" si="342">F237</f>
        <v>2400</v>
      </c>
      <c r="G236" s="6">
        <f t="shared" si="342"/>
        <v>-2400</v>
      </c>
      <c r="H236" s="6">
        <f t="shared" si="342"/>
        <v>0</v>
      </c>
      <c r="I236" s="6">
        <f t="shared" si="342"/>
        <v>0</v>
      </c>
      <c r="J236" s="6">
        <f t="shared" si="342"/>
        <v>0</v>
      </c>
      <c r="K236" s="6">
        <f t="shared" si="342"/>
        <v>0</v>
      </c>
      <c r="L236" s="6">
        <f t="shared" si="342"/>
        <v>0</v>
      </c>
      <c r="M236" s="6">
        <f t="shared" si="342"/>
        <v>2000</v>
      </c>
      <c r="N236" s="6">
        <f t="shared" si="342"/>
        <v>-2000</v>
      </c>
      <c r="O236" s="6">
        <f t="shared" si="342"/>
        <v>0</v>
      </c>
      <c r="P236" s="6">
        <f t="shared" si="342"/>
        <v>0</v>
      </c>
      <c r="Q236" s="6">
        <f t="shared" si="342"/>
        <v>0</v>
      </c>
      <c r="R236" s="6">
        <f t="shared" si="342"/>
        <v>0</v>
      </c>
      <c r="S236" s="6">
        <f t="shared" si="342"/>
        <v>0</v>
      </c>
      <c r="T236" s="6">
        <f t="shared" si="342"/>
        <v>0</v>
      </c>
      <c r="U236" s="6">
        <f t="shared" si="342"/>
        <v>0</v>
      </c>
      <c r="V236" s="6">
        <f t="shared" si="342"/>
        <v>0</v>
      </c>
      <c r="W236" s="104"/>
    </row>
    <row r="237" spans="1:23" ht="31.5" hidden="1" outlineLevel="7" x14ac:dyDescent="0.2">
      <c r="A237" s="77" t="s">
        <v>513</v>
      </c>
      <c r="B237" s="77" t="s">
        <v>536</v>
      </c>
      <c r="C237" s="77" t="s">
        <v>144</v>
      </c>
      <c r="D237" s="77" t="s">
        <v>70</v>
      </c>
      <c r="E237" s="13" t="s">
        <v>71</v>
      </c>
      <c r="F237" s="7">
        <v>2400</v>
      </c>
      <c r="G237" s="7">
        <v>-2400</v>
      </c>
      <c r="H237" s="7">
        <f>SUM(F237:G237)</f>
        <v>0</v>
      </c>
      <c r="I237" s="7"/>
      <c r="J237" s="7"/>
      <c r="K237" s="7"/>
      <c r="L237" s="7">
        <f>SUM(H237:K237)</f>
        <v>0</v>
      </c>
      <c r="M237" s="7">
        <v>2000</v>
      </c>
      <c r="N237" s="7">
        <v>-2000</v>
      </c>
      <c r="O237" s="7">
        <f>SUM(M237:N237)</f>
        <v>0</v>
      </c>
      <c r="P237" s="7"/>
      <c r="Q237" s="7">
        <f>SUM(O237:P237)</f>
        <v>0</v>
      </c>
      <c r="R237" s="7"/>
      <c r="S237" s="7"/>
      <c r="T237" s="7">
        <f>SUM(R237:S237)</f>
        <v>0</v>
      </c>
      <c r="U237" s="7"/>
      <c r="V237" s="7">
        <f>SUM(T237:U237)</f>
        <v>0</v>
      </c>
      <c r="W237" s="104"/>
    </row>
    <row r="238" spans="1:23" ht="15.75" hidden="1" outlineLevel="7" x14ac:dyDescent="0.2">
      <c r="A238" s="76" t="s">
        <v>513</v>
      </c>
      <c r="B238" s="76" t="s">
        <v>536</v>
      </c>
      <c r="C238" s="76" t="s">
        <v>208</v>
      </c>
      <c r="D238" s="76"/>
      <c r="E238" s="12" t="s">
        <v>209</v>
      </c>
      <c r="F238" s="7"/>
      <c r="G238" s="6">
        <f t="shared" ref="G238:L238" si="343">G239</f>
        <v>800</v>
      </c>
      <c r="H238" s="6">
        <f t="shared" si="343"/>
        <v>800</v>
      </c>
      <c r="I238" s="6">
        <f t="shared" si="343"/>
        <v>0</v>
      </c>
      <c r="J238" s="6">
        <f t="shared" si="343"/>
        <v>0</v>
      </c>
      <c r="K238" s="6">
        <f t="shared" si="343"/>
        <v>0</v>
      </c>
      <c r="L238" s="6">
        <f t="shared" si="343"/>
        <v>800</v>
      </c>
      <c r="M238" s="7"/>
      <c r="N238" s="6">
        <f>N239</f>
        <v>800</v>
      </c>
      <c r="O238" s="6">
        <f>O239</f>
        <v>800</v>
      </c>
      <c r="P238" s="6">
        <f>P239</f>
        <v>0</v>
      </c>
      <c r="Q238" s="6">
        <f>Q239</f>
        <v>800</v>
      </c>
      <c r="R238" s="7"/>
      <c r="S238" s="6">
        <f>S239</f>
        <v>800</v>
      </c>
      <c r="T238" s="6">
        <f>T239</f>
        <v>800</v>
      </c>
      <c r="U238" s="6">
        <f>U239</f>
        <v>0</v>
      </c>
      <c r="V238" s="6">
        <f>V239</f>
        <v>800</v>
      </c>
      <c r="W238" s="104"/>
    </row>
    <row r="239" spans="1:23" ht="31.5" hidden="1" outlineLevel="7" x14ac:dyDescent="0.2">
      <c r="A239" s="77" t="s">
        <v>513</v>
      </c>
      <c r="B239" s="77" t="s">
        <v>536</v>
      </c>
      <c r="C239" s="77" t="s">
        <v>208</v>
      </c>
      <c r="D239" s="77" t="s">
        <v>70</v>
      </c>
      <c r="E239" s="13" t="s">
        <v>71</v>
      </c>
      <c r="F239" s="7"/>
      <c r="G239" s="7">
        <v>800</v>
      </c>
      <c r="H239" s="7">
        <f>SUM(F239:G239)</f>
        <v>800</v>
      </c>
      <c r="I239" s="7"/>
      <c r="J239" s="7"/>
      <c r="K239" s="7"/>
      <c r="L239" s="7">
        <f>SUM(H239:K239)</f>
        <v>800</v>
      </c>
      <c r="M239" s="7"/>
      <c r="N239" s="7">
        <v>800</v>
      </c>
      <c r="O239" s="7">
        <f>SUM(M239:N239)</f>
        <v>800</v>
      </c>
      <c r="P239" s="7"/>
      <c r="Q239" s="7">
        <f>SUM(O239:P239)</f>
        <v>800</v>
      </c>
      <c r="R239" s="7"/>
      <c r="S239" s="7">
        <v>800</v>
      </c>
      <c r="T239" s="7">
        <f>SUM(R239:S239)</f>
        <v>800</v>
      </c>
      <c r="U239" s="7"/>
      <c r="V239" s="7">
        <f>SUM(T239:U239)</f>
        <v>800</v>
      </c>
      <c r="W239" s="104"/>
    </row>
    <row r="240" spans="1:23" ht="15.75" outlineLevel="1" x14ac:dyDescent="0.2">
      <c r="A240" s="76" t="s">
        <v>513</v>
      </c>
      <c r="B240" s="76" t="s">
        <v>539</v>
      </c>
      <c r="C240" s="76"/>
      <c r="D240" s="76"/>
      <c r="E240" s="12" t="s">
        <v>540</v>
      </c>
      <c r="F240" s="6">
        <f t="shared" ref="F240:V240" si="344">F241</f>
        <v>774.3</v>
      </c>
      <c r="G240" s="6">
        <f t="shared" si="344"/>
        <v>0</v>
      </c>
      <c r="H240" s="6">
        <f t="shared" si="344"/>
        <v>774.3</v>
      </c>
      <c r="I240" s="6">
        <f t="shared" si="344"/>
        <v>0</v>
      </c>
      <c r="J240" s="6">
        <f t="shared" si="344"/>
        <v>333.32499999999999</v>
      </c>
      <c r="K240" s="6">
        <f t="shared" si="344"/>
        <v>-70</v>
      </c>
      <c r="L240" s="6">
        <f t="shared" si="344"/>
        <v>1037.625</v>
      </c>
      <c r="M240" s="6">
        <f t="shared" si="344"/>
        <v>684.4</v>
      </c>
      <c r="N240" s="6">
        <f t="shared" si="344"/>
        <v>0</v>
      </c>
      <c r="O240" s="6">
        <f t="shared" si="344"/>
        <v>684.4</v>
      </c>
      <c r="P240" s="6">
        <f t="shared" si="344"/>
        <v>0</v>
      </c>
      <c r="Q240" s="6">
        <f t="shared" si="344"/>
        <v>684.4</v>
      </c>
      <c r="R240" s="6">
        <f t="shared" si="344"/>
        <v>645.29999999999995</v>
      </c>
      <c r="S240" s="6">
        <f t="shared" si="344"/>
        <v>0</v>
      </c>
      <c r="T240" s="6">
        <f t="shared" si="344"/>
        <v>645.29999999999995</v>
      </c>
      <c r="U240" s="6">
        <f t="shared" si="344"/>
        <v>0</v>
      </c>
      <c r="V240" s="6">
        <f t="shared" si="344"/>
        <v>645.29999999999995</v>
      </c>
      <c r="W240" s="104"/>
    </row>
    <row r="241" spans="1:23" ht="31.5" outlineLevel="2" collapsed="1" x14ac:dyDescent="0.2">
      <c r="A241" s="76" t="s">
        <v>513</v>
      </c>
      <c r="B241" s="76" t="s">
        <v>539</v>
      </c>
      <c r="C241" s="76" t="s">
        <v>54</v>
      </c>
      <c r="D241" s="76"/>
      <c r="E241" s="12" t="s">
        <v>55</v>
      </c>
      <c r="F241" s="6">
        <f>F242+F246</f>
        <v>774.3</v>
      </c>
      <c r="G241" s="6">
        <f>G242+G246</f>
        <v>0</v>
      </c>
      <c r="H241" s="6">
        <f>H242+H246</f>
        <v>774.3</v>
      </c>
      <c r="I241" s="6">
        <f>I242+I246</f>
        <v>0</v>
      </c>
      <c r="J241" s="6">
        <f>J242+J246</f>
        <v>333.32499999999999</v>
      </c>
      <c r="K241" s="6">
        <f t="shared" ref="K241:L241" si="345">K242+K246</f>
        <v>-70</v>
      </c>
      <c r="L241" s="6">
        <f t="shared" si="345"/>
        <v>1037.625</v>
      </c>
      <c r="M241" s="6">
        <f>M242+M246</f>
        <v>684.4</v>
      </c>
      <c r="N241" s="6">
        <f t="shared" ref="N241" si="346">N242+N246</f>
        <v>0</v>
      </c>
      <c r="O241" s="6">
        <f t="shared" ref="O241:Q241" si="347">O242+O246</f>
        <v>684.4</v>
      </c>
      <c r="P241" s="6">
        <f t="shared" si="347"/>
        <v>0</v>
      </c>
      <c r="Q241" s="6">
        <f t="shared" si="347"/>
        <v>684.4</v>
      </c>
      <c r="R241" s="6">
        <f>R242+R246</f>
        <v>645.29999999999995</v>
      </c>
      <c r="S241" s="6">
        <f t="shared" ref="S241" si="348">S242+S246</f>
        <v>0</v>
      </c>
      <c r="T241" s="6">
        <f t="shared" ref="T241:V241" si="349">T242+T246</f>
        <v>645.29999999999995</v>
      </c>
      <c r="U241" s="6">
        <f t="shared" si="349"/>
        <v>0</v>
      </c>
      <c r="V241" s="6">
        <f t="shared" si="349"/>
        <v>645.29999999999995</v>
      </c>
      <c r="W241" s="104"/>
    </row>
    <row r="242" spans="1:23" ht="31.5" hidden="1" outlineLevel="3" x14ac:dyDescent="0.2">
      <c r="A242" s="76" t="s">
        <v>513</v>
      </c>
      <c r="B242" s="76" t="s">
        <v>539</v>
      </c>
      <c r="C242" s="76" t="s">
        <v>99</v>
      </c>
      <c r="D242" s="76"/>
      <c r="E242" s="12" t="s">
        <v>100</v>
      </c>
      <c r="F242" s="6">
        <f t="shared" ref="F242:L244" si="350">F243</f>
        <v>383.4</v>
      </c>
      <c r="G242" s="6">
        <f t="shared" si="350"/>
        <v>0</v>
      </c>
      <c r="H242" s="6">
        <f t="shared" si="350"/>
        <v>383.4</v>
      </c>
      <c r="I242" s="6">
        <f t="shared" si="350"/>
        <v>0</v>
      </c>
      <c r="J242" s="6">
        <f t="shared" si="350"/>
        <v>0</v>
      </c>
      <c r="K242" s="6">
        <f t="shared" si="350"/>
        <v>0</v>
      </c>
      <c r="L242" s="6">
        <f t="shared" si="350"/>
        <v>383.4</v>
      </c>
      <c r="M242" s="6">
        <f t="shared" ref="M242:M244" si="351">M243</f>
        <v>383.4</v>
      </c>
      <c r="N242" s="6">
        <f t="shared" ref="N242:Q244" si="352">N243</f>
        <v>0</v>
      </c>
      <c r="O242" s="6">
        <f t="shared" si="352"/>
        <v>383.4</v>
      </c>
      <c r="P242" s="6">
        <f t="shared" si="352"/>
        <v>0</v>
      </c>
      <c r="Q242" s="6">
        <f t="shared" si="352"/>
        <v>383.4</v>
      </c>
      <c r="R242" s="6">
        <f t="shared" ref="R242:R244" si="353">R243</f>
        <v>383.4</v>
      </c>
      <c r="S242" s="6">
        <f t="shared" ref="S242:V244" si="354">S243</f>
        <v>0</v>
      </c>
      <c r="T242" s="6">
        <f t="shared" si="354"/>
        <v>383.4</v>
      </c>
      <c r="U242" s="6">
        <f t="shared" si="354"/>
        <v>0</v>
      </c>
      <c r="V242" s="6">
        <f t="shared" si="354"/>
        <v>383.4</v>
      </c>
      <c r="W242" s="104"/>
    </row>
    <row r="243" spans="1:23" ht="15.75" hidden="1" outlineLevel="4" x14ac:dyDescent="0.2">
      <c r="A243" s="76" t="s">
        <v>513</v>
      </c>
      <c r="B243" s="76" t="s">
        <v>539</v>
      </c>
      <c r="C243" s="76" t="s">
        <v>110</v>
      </c>
      <c r="D243" s="76"/>
      <c r="E243" s="12" t="s">
        <v>541</v>
      </c>
      <c r="F243" s="6">
        <f t="shared" si="350"/>
        <v>383.4</v>
      </c>
      <c r="G243" s="6">
        <f t="shared" si="350"/>
        <v>0</v>
      </c>
      <c r="H243" s="6">
        <f t="shared" si="350"/>
        <v>383.4</v>
      </c>
      <c r="I243" s="6">
        <f t="shared" si="350"/>
        <v>0</v>
      </c>
      <c r="J243" s="6">
        <f t="shared" si="350"/>
        <v>0</v>
      </c>
      <c r="K243" s="6">
        <f t="shared" si="350"/>
        <v>0</v>
      </c>
      <c r="L243" s="6">
        <f t="shared" si="350"/>
        <v>383.4</v>
      </c>
      <c r="M243" s="6">
        <f t="shared" si="351"/>
        <v>383.4</v>
      </c>
      <c r="N243" s="6">
        <f t="shared" si="352"/>
        <v>0</v>
      </c>
      <c r="O243" s="6">
        <f t="shared" si="352"/>
        <v>383.4</v>
      </c>
      <c r="P243" s="6">
        <f t="shared" si="352"/>
        <v>0</v>
      </c>
      <c r="Q243" s="6">
        <f t="shared" si="352"/>
        <v>383.4</v>
      </c>
      <c r="R243" s="6">
        <f t="shared" si="353"/>
        <v>383.4</v>
      </c>
      <c r="S243" s="6">
        <f t="shared" si="354"/>
        <v>0</v>
      </c>
      <c r="T243" s="6">
        <f t="shared" si="354"/>
        <v>383.4</v>
      </c>
      <c r="U243" s="6">
        <f t="shared" si="354"/>
        <v>0</v>
      </c>
      <c r="V243" s="6">
        <f t="shared" si="354"/>
        <v>383.4</v>
      </c>
      <c r="W243" s="104"/>
    </row>
    <row r="244" spans="1:23" ht="15.75" hidden="1" outlineLevel="5" x14ac:dyDescent="0.2">
      <c r="A244" s="76" t="s">
        <v>513</v>
      </c>
      <c r="B244" s="76" t="s">
        <v>539</v>
      </c>
      <c r="C244" s="76" t="s">
        <v>145</v>
      </c>
      <c r="D244" s="76"/>
      <c r="E244" s="12" t="s">
        <v>146</v>
      </c>
      <c r="F244" s="6">
        <f t="shared" si="350"/>
        <v>383.4</v>
      </c>
      <c r="G244" s="6">
        <f t="shared" si="350"/>
        <v>0</v>
      </c>
      <c r="H244" s="6">
        <f t="shared" si="350"/>
        <v>383.4</v>
      </c>
      <c r="I244" s="6">
        <f t="shared" si="350"/>
        <v>0</v>
      </c>
      <c r="J244" s="6">
        <f t="shared" si="350"/>
        <v>0</v>
      </c>
      <c r="K244" s="6">
        <f t="shared" si="350"/>
        <v>0</v>
      </c>
      <c r="L244" s="6">
        <f t="shared" si="350"/>
        <v>383.4</v>
      </c>
      <c r="M244" s="6">
        <f t="shared" si="351"/>
        <v>383.4</v>
      </c>
      <c r="N244" s="6">
        <f t="shared" si="352"/>
        <v>0</v>
      </c>
      <c r="O244" s="6">
        <f t="shared" si="352"/>
        <v>383.4</v>
      </c>
      <c r="P244" s="6">
        <f t="shared" si="352"/>
        <v>0</v>
      </c>
      <c r="Q244" s="6">
        <f t="shared" si="352"/>
        <v>383.4</v>
      </c>
      <c r="R244" s="6">
        <f t="shared" si="353"/>
        <v>383.4</v>
      </c>
      <c r="S244" s="6">
        <f t="shared" si="354"/>
        <v>0</v>
      </c>
      <c r="T244" s="6">
        <f t="shared" si="354"/>
        <v>383.4</v>
      </c>
      <c r="U244" s="6">
        <f t="shared" si="354"/>
        <v>0</v>
      </c>
      <c r="V244" s="6">
        <f t="shared" si="354"/>
        <v>383.4</v>
      </c>
      <c r="W244" s="104"/>
    </row>
    <row r="245" spans="1:23" ht="15.75" hidden="1" outlineLevel="7" x14ac:dyDescent="0.2">
      <c r="A245" s="77" t="s">
        <v>513</v>
      </c>
      <c r="B245" s="77" t="s">
        <v>539</v>
      </c>
      <c r="C245" s="77" t="s">
        <v>145</v>
      </c>
      <c r="D245" s="77" t="s">
        <v>7</v>
      </c>
      <c r="E245" s="13" t="s">
        <v>8</v>
      </c>
      <c r="F245" s="7">
        <v>383.4</v>
      </c>
      <c r="G245" s="7"/>
      <c r="H245" s="7">
        <f>SUM(F245:G245)</f>
        <v>383.4</v>
      </c>
      <c r="I245" s="7"/>
      <c r="J245" s="7"/>
      <c r="K245" s="7"/>
      <c r="L245" s="7">
        <f>SUM(H245:K245)</f>
        <v>383.4</v>
      </c>
      <c r="M245" s="7">
        <v>383.4</v>
      </c>
      <c r="N245" s="7"/>
      <c r="O245" s="7">
        <f>SUM(M245:N245)</f>
        <v>383.4</v>
      </c>
      <c r="P245" s="7"/>
      <c r="Q245" s="7">
        <f>SUM(O245:P245)</f>
        <v>383.4</v>
      </c>
      <c r="R245" s="7">
        <v>383.4</v>
      </c>
      <c r="S245" s="7"/>
      <c r="T245" s="7">
        <f>SUM(R245:S245)</f>
        <v>383.4</v>
      </c>
      <c r="U245" s="7"/>
      <c r="V245" s="7">
        <f>SUM(T245:U245)</f>
        <v>383.4</v>
      </c>
      <c r="W245" s="104"/>
    </row>
    <row r="246" spans="1:23" ht="15.75" outlineLevel="3" x14ac:dyDescent="0.2">
      <c r="A246" s="76" t="s">
        <v>513</v>
      </c>
      <c r="B246" s="76" t="s">
        <v>539</v>
      </c>
      <c r="C246" s="76" t="s">
        <v>147</v>
      </c>
      <c r="D246" s="76"/>
      <c r="E246" s="12" t="s">
        <v>148</v>
      </c>
      <c r="F246" s="6">
        <f t="shared" ref="F246:L248" si="355">F247</f>
        <v>390.9</v>
      </c>
      <c r="G246" s="6">
        <f t="shared" si="355"/>
        <v>0</v>
      </c>
      <c r="H246" s="6">
        <f t="shared" si="355"/>
        <v>390.9</v>
      </c>
      <c r="I246" s="6">
        <f t="shared" si="355"/>
        <v>0</v>
      </c>
      <c r="J246" s="6">
        <f t="shared" si="355"/>
        <v>333.32499999999999</v>
      </c>
      <c r="K246" s="6">
        <f t="shared" si="355"/>
        <v>-70</v>
      </c>
      <c r="L246" s="6">
        <f t="shared" si="355"/>
        <v>654.22499999999991</v>
      </c>
      <c r="M246" s="6">
        <f t="shared" ref="M246:M248" si="356">M247</f>
        <v>301</v>
      </c>
      <c r="N246" s="6">
        <f t="shared" ref="N246:Q248" si="357">N247</f>
        <v>0</v>
      </c>
      <c r="O246" s="6">
        <f t="shared" si="357"/>
        <v>301</v>
      </c>
      <c r="P246" s="6">
        <f t="shared" si="357"/>
        <v>0</v>
      </c>
      <c r="Q246" s="6">
        <f t="shared" si="357"/>
        <v>301</v>
      </c>
      <c r="R246" s="6">
        <f t="shared" ref="R246:R248" si="358">R247</f>
        <v>261.89999999999998</v>
      </c>
      <c r="S246" s="6">
        <f t="shared" ref="S246:V248" si="359">S247</f>
        <v>0</v>
      </c>
      <c r="T246" s="6">
        <f t="shared" si="359"/>
        <v>261.89999999999998</v>
      </c>
      <c r="U246" s="6">
        <f t="shared" si="359"/>
        <v>0</v>
      </c>
      <c r="V246" s="6">
        <f t="shared" si="359"/>
        <v>261.89999999999998</v>
      </c>
      <c r="W246" s="104"/>
    </row>
    <row r="247" spans="1:23" ht="15.75" outlineLevel="4" x14ac:dyDescent="0.2">
      <c r="A247" s="76" t="s">
        <v>513</v>
      </c>
      <c r="B247" s="76" t="s">
        <v>539</v>
      </c>
      <c r="C247" s="76" t="s">
        <v>149</v>
      </c>
      <c r="D247" s="76"/>
      <c r="E247" s="12" t="s">
        <v>150</v>
      </c>
      <c r="F247" s="6">
        <f t="shared" si="355"/>
        <v>390.9</v>
      </c>
      <c r="G247" s="6">
        <f t="shared" si="355"/>
        <v>0</v>
      </c>
      <c r="H247" s="6">
        <f t="shared" si="355"/>
        <v>390.9</v>
      </c>
      <c r="I247" s="6">
        <f t="shared" si="355"/>
        <v>0</v>
      </c>
      <c r="J247" s="6">
        <f t="shared" si="355"/>
        <v>333.32499999999999</v>
      </c>
      <c r="K247" s="6">
        <f t="shared" si="355"/>
        <v>-70</v>
      </c>
      <c r="L247" s="6">
        <f t="shared" si="355"/>
        <v>654.22499999999991</v>
      </c>
      <c r="M247" s="6">
        <f t="shared" si="356"/>
        <v>301</v>
      </c>
      <c r="N247" s="6">
        <f t="shared" si="357"/>
        <v>0</v>
      </c>
      <c r="O247" s="6">
        <f t="shared" si="357"/>
        <v>301</v>
      </c>
      <c r="P247" s="6">
        <f t="shared" si="357"/>
        <v>0</v>
      </c>
      <c r="Q247" s="6">
        <f t="shared" si="357"/>
        <v>301</v>
      </c>
      <c r="R247" s="6">
        <f t="shared" si="358"/>
        <v>261.89999999999998</v>
      </c>
      <c r="S247" s="6">
        <f t="shared" si="359"/>
        <v>0</v>
      </c>
      <c r="T247" s="6">
        <f t="shared" si="359"/>
        <v>261.89999999999998</v>
      </c>
      <c r="U247" s="6">
        <f t="shared" si="359"/>
        <v>0</v>
      </c>
      <c r="V247" s="6">
        <f t="shared" si="359"/>
        <v>261.89999999999998</v>
      </c>
      <c r="W247" s="104"/>
    </row>
    <row r="248" spans="1:23" ht="15.75" outlineLevel="5" x14ac:dyDescent="0.2">
      <c r="A248" s="76" t="s">
        <v>513</v>
      </c>
      <c r="B248" s="76" t="s">
        <v>539</v>
      </c>
      <c r="C248" s="76" t="s">
        <v>151</v>
      </c>
      <c r="D248" s="76"/>
      <c r="E248" s="12" t="s">
        <v>152</v>
      </c>
      <c r="F248" s="6">
        <f t="shared" si="355"/>
        <v>390.9</v>
      </c>
      <c r="G248" s="6">
        <f t="shared" si="355"/>
        <v>0</v>
      </c>
      <c r="H248" s="6">
        <f t="shared" si="355"/>
        <v>390.9</v>
      </c>
      <c r="I248" s="6">
        <f t="shared" si="355"/>
        <v>0</v>
      </c>
      <c r="J248" s="6">
        <f t="shared" si="355"/>
        <v>333.32499999999999</v>
      </c>
      <c r="K248" s="6">
        <f t="shared" si="355"/>
        <v>-70</v>
      </c>
      <c r="L248" s="6">
        <f t="shared" si="355"/>
        <v>654.22499999999991</v>
      </c>
      <c r="M248" s="6">
        <f t="shared" si="356"/>
        <v>301</v>
      </c>
      <c r="N248" s="6">
        <f t="shared" si="357"/>
        <v>0</v>
      </c>
      <c r="O248" s="6">
        <f t="shared" si="357"/>
        <v>301</v>
      </c>
      <c r="P248" s="6">
        <f t="shared" si="357"/>
        <v>0</v>
      </c>
      <c r="Q248" s="6">
        <f t="shared" si="357"/>
        <v>301</v>
      </c>
      <c r="R248" s="6">
        <f t="shared" si="358"/>
        <v>261.89999999999998</v>
      </c>
      <c r="S248" s="6">
        <f t="shared" si="359"/>
        <v>0</v>
      </c>
      <c r="T248" s="6">
        <f t="shared" si="359"/>
        <v>261.89999999999998</v>
      </c>
      <c r="U248" s="6">
        <f t="shared" si="359"/>
        <v>0</v>
      </c>
      <c r="V248" s="6">
        <f t="shared" si="359"/>
        <v>261.89999999999998</v>
      </c>
      <c r="W248" s="104"/>
    </row>
    <row r="249" spans="1:23" ht="15.75" outlineLevel="7" x14ac:dyDescent="0.2">
      <c r="A249" s="77" t="s">
        <v>513</v>
      </c>
      <c r="B249" s="77" t="s">
        <v>539</v>
      </c>
      <c r="C249" s="77" t="s">
        <v>151</v>
      </c>
      <c r="D249" s="77" t="s">
        <v>7</v>
      </c>
      <c r="E249" s="13" t="s">
        <v>8</v>
      </c>
      <c r="F249" s="7">
        <v>390.9</v>
      </c>
      <c r="G249" s="7">
        <v>0</v>
      </c>
      <c r="H249" s="7">
        <f>SUM(F249:G249)</f>
        <v>390.9</v>
      </c>
      <c r="I249" s="7"/>
      <c r="J249" s="7">
        <v>333.32499999999999</v>
      </c>
      <c r="K249" s="7">
        <v>-70</v>
      </c>
      <c r="L249" s="7">
        <f>SUM(H249:K249)</f>
        <v>654.22499999999991</v>
      </c>
      <c r="M249" s="7">
        <v>301</v>
      </c>
      <c r="N249" s="7"/>
      <c r="O249" s="7">
        <f>SUM(M249:N249)</f>
        <v>301</v>
      </c>
      <c r="P249" s="7"/>
      <c r="Q249" s="7">
        <f>SUM(O249:P249)</f>
        <v>301</v>
      </c>
      <c r="R249" s="7">
        <v>261.89999999999998</v>
      </c>
      <c r="S249" s="7"/>
      <c r="T249" s="7">
        <f>SUM(R249:S249)</f>
        <v>261.89999999999998</v>
      </c>
      <c r="U249" s="7"/>
      <c r="V249" s="7">
        <f>SUM(T249:U249)</f>
        <v>261.89999999999998</v>
      </c>
      <c r="W249" s="104"/>
    </row>
    <row r="250" spans="1:23" ht="15.75" outlineLevel="1" x14ac:dyDescent="0.2">
      <c r="A250" s="76" t="s">
        <v>513</v>
      </c>
      <c r="B250" s="76" t="s">
        <v>542</v>
      </c>
      <c r="C250" s="76"/>
      <c r="D250" s="76"/>
      <c r="E250" s="12" t="s">
        <v>543</v>
      </c>
      <c r="F250" s="6">
        <f t="shared" ref="F250:L253" si="360">F251</f>
        <v>4550.5</v>
      </c>
      <c r="G250" s="6">
        <f t="shared" si="360"/>
        <v>0</v>
      </c>
      <c r="H250" s="6">
        <f t="shared" si="360"/>
        <v>4550.5</v>
      </c>
      <c r="I250" s="6">
        <f t="shared" si="360"/>
        <v>0</v>
      </c>
      <c r="J250" s="6">
        <f t="shared" si="360"/>
        <v>2.2364299999999999</v>
      </c>
      <c r="K250" s="6">
        <f t="shared" si="360"/>
        <v>700</v>
      </c>
      <c r="L250" s="6">
        <f t="shared" si="360"/>
        <v>5252.7364299999999</v>
      </c>
      <c r="M250" s="6">
        <f t="shared" ref="M250:M253" si="361">M251</f>
        <v>4550.5</v>
      </c>
      <c r="N250" s="6">
        <f t="shared" ref="N250:Q253" si="362">N251</f>
        <v>0</v>
      </c>
      <c r="O250" s="6">
        <f t="shared" si="362"/>
        <v>4550.5</v>
      </c>
      <c r="P250" s="6">
        <f t="shared" si="362"/>
        <v>0</v>
      </c>
      <c r="Q250" s="6">
        <f t="shared" si="362"/>
        <v>4550.5</v>
      </c>
      <c r="R250" s="6">
        <f t="shared" ref="R250:R253" si="363">R251</f>
        <v>4550.5</v>
      </c>
      <c r="S250" s="6">
        <f t="shared" ref="S250:V253" si="364">S251</f>
        <v>0</v>
      </c>
      <c r="T250" s="6">
        <f t="shared" si="364"/>
        <v>4550.5</v>
      </c>
      <c r="U250" s="6">
        <f t="shared" si="364"/>
        <v>0</v>
      </c>
      <c r="V250" s="6">
        <f t="shared" si="364"/>
        <v>4550.5</v>
      </c>
      <c r="W250" s="104"/>
    </row>
    <row r="251" spans="1:23" ht="31.5" outlineLevel="2" x14ac:dyDescent="0.2">
      <c r="A251" s="76" t="s">
        <v>513</v>
      </c>
      <c r="B251" s="76" t="s">
        <v>542</v>
      </c>
      <c r="C251" s="76" t="s">
        <v>139</v>
      </c>
      <c r="D251" s="76"/>
      <c r="E251" s="12" t="s">
        <v>140</v>
      </c>
      <c r="F251" s="6">
        <f t="shared" si="360"/>
        <v>4550.5</v>
      </c>
      <c r="G251" s="6">
        <f t="shared" si="360"/>
        <v>0</v>
      </c>
      <c r="H251" s="6">
        <f t="shared" si="360"/>
        <v>4550.5</v>
      </c>
      <c r="I251" s="6">
        <f t="shared" si="360"/>
        <v>0</v>
      </c>
      <c r="J251" s="6">
        <f t="shared" si="360"/>
        <v>2.2364299999999999</v>
      </c>
      <c r="K251" s="6">
        <f t="shared" si="360"/>
        <v>700</v>
      </c>
      <c r="L251" s="6">
        <f t="shared" si="360"/>
        <v>5252.7364299999999</v>
      </c>
      <c r="M251" s="6">
        <f t="shared" si="361"/>
        <v>4550.5</v>
      </c>
      <c r="N251" s="6">
        <f t="shared" si="362"/>
        <v>0</v>
      </c>
      <c r="O251" s="6">
        <f t="shared" si="362"/>
        <v>4550.5</v>
      </c>
      <c r="P251" s="6">
        <f t="shared" si="362"/>
        <v>0</v>
      </c>
      <c r="Q251" s="6">
        <f t="shared" si="362"/>
        <v>4550.5</v>
      </c>
      <c r="R251" s="6">
        <f t="shared" si="363"/>
        <v>4550.5</v>
      </c>
      <c r="S251" s="6">
        <f t="shared" si="364"/>
        <v>0</v>
      </c>
      <c r="T251" s="6">
        <f t="shared" si="364"/>
        <v>4550.5</v>
      </c>
      <c r="U251" s="6">
        <f t="shared" si="364"/>
        <v>0</v>
      </c>
      <c r="V251" s="6">
        <f t="shared" si="364"/>
        <v>4550.5</v>
      </c>
      <c r="W251" s="104"/>
    </row>
    <row r="252" spans="1:23" ht="31.5" outlineLevel="3" x14ac:dyDescent="0.2">
      <c r="A252" s="76" t="s">
        <v>513</v>
      </c>
      <c r="B252" s="76" t="s">
        <v>542</v>
      </c>
      <c r="C252" s="76" t="s">
        <v>153</v>
      </c>
      <c r="D252" s="76"/>
      <c r="E252" s="12" t="s">
        <v>154</v>
      </c>
      <c r="F252" s="6">
        <f t="shared" si="360"/>
        <v>4550.5</v>
      </c>
      <c r="G252" s="6">
        <f t="shared" si="360"/>
        <v>0</v>
      </c>
      <c r="H252" s="6">
        <f t="shared" si="360"/>
        <v>4550.5</v>
      </c>
      <c r="I252" s="6">
        <f t="shared" si="360"/>
        <v>0</v>
      </c>
      <c r="J252" s="6">
        <f t="shared" si="360"/>
        <v>2.2364299999999999</v>
      </c>
      <c r="K252" s="6">
        <f t="shared" si="360"/>
        <v>700</v>
      </c>
      <c r="L252" s="6">
        <f t="shared" si="360"/>
        <v>5252.7364299999999</v>
      </c>
      <c r="M252" s="6">
        <f t="shared" si="361"/>
        <v>4550.5</v>
      </c>
      <c r="N252" s="6">
        <f t="shared" si="362"/>
        <v>0</v>
      </c>
      <c r="O252" s="6">
        <f t="shared" si="362"/>
        <v>4550.5</v>
      </c>
      <c r="P252" s="6">
        <f t="shared" si="362"/>
        <v>0</v>
      </c>
      <c r="Q252" s="6">
        <f t="shared" si="362"/>
        <v>4550.5</v>
      </c>
      <c r="R252" s="6">
        <f t="shared" si="363"/>
        <v>4550.5</v>
      </c>
      <c r="S252" s="6">
        <f t="shared" si="364"/>
        <v>0</v>
      </c>
      <c r="T252" s="6">
        <f t="shared" si="364"/>
        <v>4550.5</v>
      </c>
      <c r="U252" s="6">
        <f t="shared" si="364"/>
        <v>0</v>
      </c>
      <c r="V252" s="6">
        <f t="shared" si="364"/>
        <v>4550.5</v>
      </c>
      <c r="W252" s="104"/>
    </row>
    <row r="253" spans="1:23" ht="31.5" outlineLevel="4" x14ac:dyDescent="0.2">
      <c r="A253" s="76" t="s">
        <v>513</v>
      </c>
      <c r="B253" s="76" t="s">
        <v>542</v>
      </c>
      <c r="C253" s="76" t="s">
        <v>155</v>
      </c>
      <c r="D253" s="76"/>
      <c r="E253" s="12" t="s">
        <v>92</v>
      </c>
      <c r="F253" s="6">
        <f t="shared" si="360"/>
        <v>4550.5</v>
      </c>
      <c r="G253" s="6">
        <f t="shared" si="360"/>
        <v>0</v>
      </c>
      <c r="H253" s="6">
        <f t="shared" si="360"/>
        <v>4550.5</v>
      </c>
      <c r="I253" s="6">
        <f t="shared" si="360"/>
        <v>0</v>
      </c>
      <c r="J253" s="6">
        <f t="shared" si="360"/>
        <v>2.2364299999999999</v>
      </c>
      <c r="K253" s="6">
        <f t="shared" si="360"/>
        <v>700</v>
      </c>
      <c r="L253" s="6">
        <f t="shared" si="360"/>
        <v>5252.7364299999999</v>
      </c>
      <c r="M253" s="6">
        <f t="shared" si="361"/>
        <v>4550.5</v>
      </c>
      <c r="N253" s="6">
        <f t="shared" si="362"/>
        <v>0</v>
      </c>
      <c r="O253" s="6">
        <f t="shared" si="362"/>
        <v>4550.5</v>
      </c>
      <c r="P253" s="6">
        <f t="shared" si="362"/>
        <v>0</v>
      </c>
      <c r="Q253" s="6">
        <f t="shared" si="362"/>
        <v>4550.5</v>
      </c>
      <c r="R253" s="6">
        <f t="shared" si="363"/>
        <v>4550.5</v>
      </c>
      <c r="S253" s="6">
        <f t="shared" si="364"/>
        <v>0</v>
      </c>
      <c r="T253" s="6">
        <f t="shared" si="364"/>
        <v>4550.5</v>
      </c>
      <c r="U253" s="6">
        <f t="shared" si="364"/>
        <v>0</v>
      </c>
      <c r="V253" s="6">
        <f t="shared" si="364"/>
        <v>4550.5</v>
      </c>
      <c r="W253" s="104"/>
    </row>
    <row r="254" spans="1:23" ht="31.5" outlineLevel="5" x14ac:dyDescent="0.2">
      <c r="A254" s="76" t="s">
        <v>513</v>
      </c>
      <c r="B254" s="76" t="s">
        <v>542</v>
      </c>
      <c r="C254" s="76" t="s">
        <v>156</v>
      </c>
      <c r="D254" s="76"/>
      <c r="E254" s="12" t="s">
        <v>157</v>
      </c>
      <c r="F254" s="6">
        <f>F255+F256</f>
        <v>4550.5</v>
      </c>
      <c r="G254" s="6">
        <f>G255+G256</f>
        <v>0</v>
      </c>
      <c r="H254" s="6">
        <f>H255+H256</f>
        <v>4550.5</v>
      </c>
      <c r="I254" s="6">
        <f>I255+I256</f>
        <v>0</v>
      </c>
      <c r="J254" s="6">
        <f>J255+J256</f>
        <v>2.2364299999999999</v>
      </c>
      <c r="K254" s="6">
        <f t="shared" ref="K254:L254" si="365">K255+K256</f>
        <v>700</v>
      </c>
      <c r="L254" s="6">
        <f t="shared" si="365"/>
        <v>5252.7364299999999</v>
      </c>
      <c r="M254" s="6">
        <f t="shared" ref="M254:R254" si="366">M255+M256</f>
        <v>4550.5</v>
      </c>
      <c r="N254" s="6">
        <f t="shared" ref="N254" si="367">N255+N256</f>
        <v>0</v>
      </c>
      <c r="O254" s="6">
        <f t="shared" ref="O254:Q254" si="368">O255+O256</f>
        <v>4550.5</v>
      </c>
      <c r="P254" s="6">
        <f t="shared" si="368"/>
        <v>0</v>
      </c>
      <c r="Q254" s="6">
        <f t="shared" si="368"/>
        <v>4550.5</v>
      </c>
      <c r="R254" s="6">
        <f t="shared" si="366"/>
        <v>4550.5</v>
      </c>
      <c r="S254" s="6">
        <f t="shared" ref="S254" si="369">S255+S256</f>
        <v>0</v>
      </c>
      <c r="T254" s="6">
        <f t="shared" ref="T254:V254" si="370">T255+T256</f>
        <v>4550.5</v>
      </c>
      <c r="U254" s="6">
        <f t="shared" si="370"/>
        <v>0</v>
      </c>
      <c r="V254" s="6">
        <f t="shared" si="370"/>
        <v>4550.5</v>
      </c>
      <c r="W254" s="104"/>
    </row>
    <row r="255" spans="1:23" ht="15.75" outlineLevel="7" x14ac:dyDescent="0.2">
      <c r="A255" s="77" t="s">
        <v>513</v>
      </c>
      <c r="B255" s="77" t="s">
        <v>542</v>
      </c>
      <c r="C255" s="77" t="s">
        <v>156</v>
      </c>
      <c r="D255" s="77" t="s">
        <v>7</v>
      </c>
      <c r="E255" s="13" t="s">
        <v>8</v>
      </c>
      <c r="F255" s="7">
        <v>4344</v>
      </c>
      <c r="G255" s="7"/>
      <c r="H255" s="7">
        <f>SUM(F255:G255)</f>
        <v>4344</v>
      </c>
      <c r="I255" s="7"/>
      <c r="J255" s="7">
        <v>2.2364299999999999</v>
      </c>
      <c r="K255" s="7"/>
      <c r="L255" s="7">
        <f>SUM(H255:K255)</f>
        <v>4346.2364299999999</v>
      </c>
      <c r="M255" s="7">
        <v>4550.5</v>
      </c>
      <c r="N255" s="7"/>
      <c r="O255" s="7">
        <f t="shared" ref="O255" si="371">SUM(M255:N255)</f>
        <v>4550.5</v>
      </c>
      <c r="P255" s="7"/>
      <c r="Q255" s="7">
        <f t="shared" ref="Q255" si="372">SUM(O255:P255)</f>
        <v>4550.5</v>
      </c>
      <c r="R255" s="7">
        <v>4550.5</v>
      </c>
      <c r="S255" s="7"/>
      <c r="T255" s="7">
        <f t="shared" ref="T255" si="373">SUM(R255:S255)</f>
        <v>4550.5</v>
      </c>
      <c r="U255" s="7"/>
      <c r="V255" s="7">
        <f t="shared" ref="V255" si="374">SUM(T255:U255)</f>
        <v>4550.5</v>
      </c>
      <c r="W255" s="104"/>
    </row>
    <row r="256" spans="1:23" ht="15.75" outlineLevel="7" x14ac:dyDescent="0.2">
      <c r="A256" s="77" t="s">
        <v>513</v>
      </c>
      <c r="B256" s="77" t="s">
        <v>542</v>
      </c>
      <c r="C256" s="77" t="s">
        <v>156</v>
      </c>
      <c r="D256" s="77" t="s">
        <v>15</v>
      </c>
      <c r="E256" s="13" t="s">
        <v>16</v>
      </c>
      <c r="F256" s="7">
        <v>206.5</v>
      </c>
      <c r="G256" s="7"/>
      <c r="H256" s="7">
        <f>SUM(F256:G256)</f>
        <v>206.5</v>
      </c>
      <c r="I256" s="7"/>
      <c r="J256" s="7"/>
      <c r="K256" s="7">
        <v>700</v>
      </c>
      <c r="L256" s="7">
        <f>SUM(H256:K256)</f>
        <v>906.5</v>
      </c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104"/>
    </row>
    <row r="257" spans="1:23" ht="15.75" outlineLevel="1" x14ac:dyDescent="0.2">
      <c r="A257" s="76" t="s">
        <v>513</v>
      </c>
      <c r="B257" s="76" t="s">
        <v>544</v>
      </c>
      <c r="C257" s="76"/>
      <c r="D257" s="76"/>
      <c r="E257" s="12" t="s">
        <v>545</v>
      </c>
      <c r="F257" s="6">
        <f t="shared" ref="F257:L257" si="375">F258</f>
        <v>229725</v>
      </c>
      <c r="G257" s="6">
        <f t="shared" si="375"/>
        <v>0</v>
      </c>
      <c r="H257" s="6">
        <f t="shared" si="375"/>
        <v>229725</v>
      </c>
      <c r="I257" s="6">
        <f t="shared" si="375"/>
        <v>0</v>
      </c>
      <c r="J257" s="6">
        <f t="shared" si="375"/>
        <v>17802.749540000001</v>
      </c>
      <c r="K257" s="6">
        <f t="shared" si="375"/>
        <v>12899.37329</v>
      </c>
      <c r="L257" s="6">
        <f t="shared" si="375"/>
        <v>260427.12283000001</v>
      </c>
      <c r="M257" s="6">
        <f t="shared" ref="M257" si="376">M258</f>
        <v>252877.1</v>
      </c>
      <c r="N257" s="6">
        <f>N258</f>
        <v>0</v>
      </c>
      <c r="O257" s="6">
        <f>O258</f>
        <v>252877.1</v>
      </c>
      <c r="P257" s="6">
        <f>P258</f>
        <v>0</v>
      </c>
      <c r="Q257" s="6">
        <f>Q258</f>
        <v>252877.1</v>
      </c>
      <c r="R257" s="6">
        <f t="shared" ref="R257" si="377">R258</f>
        <v>252948.90000000002</v>
      </c>
      <c r="S257" s="6">
        <f>S258</f>
        <v>0</v>
      </c>
      <c r="T257" s="6">
        <f>T258</f>
        <v>252948.90000000002</v>
      </c>
      <c r="U257" s="6">
        <f>U258</f>
        <v>21943.01109</v>
      </c>
      <c r="V257" s="6">
        <f>V258</f>
        <v>274891.91109000001</v>
      </c>
      <c r="W257" s="104"/>
    </row>
    <row r="258" spans="1:23" ht="31.5" outlineLevel="2" x14ac:dyDescent="0.2">
      <c r="A258" s="76" t="s">
        <v>513</v>
      </c>
      <c r="B258" s="76" t="s">
        <v>544</v>
      </c>
      <c r="C258" s="76" t="s">
        <v>139</v>
      </c>
      <c r="D258" s="76"/>
      <c r="E258" s="12" t="s">
        <v>140</v>
      </c>
      <c r="F258" s="6">
        <f t="shared" ref="F258:V258" si="378">F259+F273</f>
        <v>229725</v>
      </c>
      <c r="G258" s="6">
        <f t="shared" si="378"/>
        <v>0</v>
      </c>
      <c r="H258" s="6">
        <f t="shared" si="378"/>
        <v>229725</v>
      </c>
      <c r="I258" s="6">
        <f t="shared" si="378"/>
        <v>0</v>
      </c>
      <c r="J258" s="6">
        <f t="shared" si="378"/>
        <v>17802.749540000001</v>
      </c>
      <c r="K258" s="6">
        <f t="shared" si="378"/>
        <v>12899.37329</v>
      </c>
      <c r="L258" s="6">
        <f t="shared" si="378"/>
        <v>260427.12283000001</v>
      </c>
      <c r="M258" s="6">
        <f t="shared" si="378"/>
        <v>252877.1</v>
      </c>
      <c r="N258" s="6">
        <f t="shared" si="378"/>
        <v>0</v>
      </c>
      <c r="O258" s="6">
        <f t="shared" si="378"/>
        <v>252877.1</v>
      </c>
      <c r="P258" s="6">
        <f t="shared" si="378"/>
        <v>0</v>
      </c>
      <c r="Q258" s="6">
        <f t="shared" si="378"/>
        <v>252877.1</v>
      </c>
      <c r="R258" s="6">
        <f t="shared" si="378"/>
        <v>252948.90000000002</v>
      </c>
      <c r="S258" s="6">
        <f t="shared" si="378"/>
        <v>0</v>
      </c>
      <c r="T258" s="6">
        <f t="shared" si="378"/>
        <v>252948.90000000002</v>
      </c>
      <c r="U258" s="6">
        <f t="shared" si="378"/>
        <v>21943.01109</v>
      </c>
      <c r="V258" s="6">
        <f t="shared" si="378"/>
        <v>274891.91109000001</v>
      </c>
      <c r="W258" s="104"/>
    </row>
    <row r="259" spans="1:23" ht="15.75" outlineLevel="3" x14ac:dyDescent="0.2">
      <c r="A259" s="76" t="s">
        <v>513</v>
      </c>
      <c r="B259" s="76" t="s">
        <v>544</v>
      </c>
      <c r="C259" s="76" t="s">
        <v>158</v>
      </c>
      <c r="D259" s="76"/>
      <c r="E259" s="12" t="s">
        <v>159</v>
      </c>
      <c r="F259" s="6">
        <f>F260+F263</f>
        <v>228683</v>
      </c>
      <c r="G259" s="6">
        <f>G260+G263</f>
        <v>0</v>
      </c>
      <c r="H259" s="6">
        <f>H260+H263</f>
        <v>228683</v>
      </c>
      <c r="I259" s="6">
        <f>I260+I263</f>
        <v>0</v>
      </c>
      <c r="J259" s="6">
        <f>J260+J263</f>
        <v>17802.749540000001</v>
      </c>
      <c r="K259" s="6">
        <f t="shared" ref="K259:L259" si="379">K260+K263</f>
        <v>12899.37329</v>
      </c>
      <c r="L259" s="6">
        <f t="shared" si="379"/>
        <v>259385.12283000001</v>
      </c>
      <c r="M259" s="6">
        <f t="shared" ref="M259:T259" si="380">M260+M263</f>
        <v>251835.1</v>
      </c>
      <c r="N259" s="6">
        <f t="shared" si="380"/>
        <v>0</v>
      </c>
      <c r="O259" s="6">
        <f t="shared" si="380"/>
        <v>251835.1</v>
      </c>
      <c r="P259" s="6">
        <f t="shared" si="380"/>
        <v>0</v>
      </c>
      <c r="Q259" s="6">
        <f t="shared" si="380"/>
        <v>251835.1</v>
      </c>
      <c r="R259" s="6">
        <f t="shared" si="380"/>
        <v>251906.90000000002</v>
      </c>
      <c r="S259" s="6">
        <f t="shared" si="380"/>
        <v>0</v>
      </c>
      <c r="T259" s="6">
        <f t="shared" si="380"/>
        <v>251906.90000000002</v>
      </c>
      <c r="U259" s="6">
        <f t="shared" ref="U259:V259" si="381">U260+U263</f>
        <v>21943.01109</v>
      </c>
      <c r="V259" s="6">
        <f t="shared" si="381"/>
        <v>273849.91109000001</v>
      </c>
      <c r="W259" s="104"/>
    </row>
    <row r="260" spans="1:23" ht="31.5" outlineLevel="4" x14ac:dyDescent="0.2">
      <c r="A260" s="76" t="s">
        <v>513</v>
      </c>
      <c r="B260" s="76" t="s">
        <v>544</v>
      </c>
      <c r="C260" s="76" t="s">
        <v>160</v>
      </c>
      <c r="D260" s="76"/>
      <c r="E260" s="12" t="s">
        <v>161</v>
      </c>
      <c r="F260" s="6">
        <f t="shared" ref="F260:L261" si="382">F261</f>
        <v>176583.1</v>
      </c>
      <c r="G260" s="6">
        <f t="shared" si="382"/>
        <v>0</v>
      </c>
      <c r="H260" s="6">
        <f t="shared" si="382"/>
        <v>176583.1</v>
      </c>
      <c r="I260" s="6">
        <f t="shared" si="382"/>
        <v>0</v>
      </c>
      <c r="J260" s="6">
        <f t="shared" si="382"/>
        <v>0</v>
      </c>
      <c r="K260" s="6">
        <f t="shared" si="382"/>
        <v>2833.0372900000002</v>
      </c>
      <c r="L260" s="6">
        <f t="shared" si="382"/>
        <v>179416.13729000001</v>
      </c>
      <c r="M260" s="6">
        <f t="shared" ref="M260:M261" si="383">M261</f>
        <v>176583.1</v>
      </c>
      <c r="N260" s="6">
        <f t="shared" ref="N260:Q261" si="384">N261</f>
        <v>0</v>
      </c>
      <c r="O260" s="6">
        <f t="shared" si="384"/>
        <v>176583.1</v>
      </c>
      <c r="P260" s="6">
        <f t="shared" si="384"/>
        <v>0</v>
      </c>
      <c r="Q260" s="6">
        <f t="shared" si="384"/>
        <v>176583.1</v>
      </c>
      <c r="R260" s="6">
        <f t="shared" ref="R260:R261" si="385">R261</f>
        <v>176583.1</v>
      </c>
      <c r="S260" s="6">
        <f t="shared" ref="S260:V261" si="386">S261</f>
        <v>0</v>
      </c>
      <c r="T260" s="6">
        <f t="shared" si="386"/>
        <v>176583.1</v>
      </c>
      <c r="U260" s="6">
        <f t="shared" si="386"/>
        <v>0</v>
      </c>
      <c r="V260" s="6">
        <f t="shared" si="386"/>
        <v>176583.1</v>
      </c>
      <c r="W260" s="104"/>
    </row>
    <row r="261" spans="1:23" ht="15.75" outlineLevel="5" x14ac:dyDescent="0.2">
      <c r="A261" s="76" t="s">
        <v>513</v>
      </c>
      <c r="B261" s="76" t="s">
        <v>544</v>
      </c>
      <c r="C261" s="76" t="s">
        <v>162</v>
      </c>
      <c r="D261" s="76"/>
      <c r="E261" s="12" t="s">
        <v>163</v>
      </c>
      <c r="F261" s="6">
        <f t="shared" si="382"/>
        <v>176583.1</v>
      </c>
      <c r="G261" s="6">
        <f t="shared" si="382"/>
        <v>0</v>
      </c>
      <c r="H261" s="6">
        <f t="shared" si="382"/>
        <v>176583.1</v>
      </c>
      <c r="I261" s="6">
        <f t="shared" si="382"/>
        <v>0</v>
      </c>
      <c r="J261" s="6">
        <f t="shared" si="382"/>
        <v>0</v>
      </c>
      <c r="K261" s="6">
        <f t="shared" si="382"/>
        <v>2833.0372900000002</v>
      </c>
      <c r="L261" s="6">
        <f t="shared" si="382"/>
        <v>179416.13729000001</v>
      </c>
      <c r="M261" s="6">
        <f t="shared" si="383"/>
        <v>176583.1</v>
      </c>
      <c r="N261" s="6">
        <f t="shared" si="384"/>
        <v>0</v>
      </c>
      <c r="O261" s="6">
        <f t="shared" si="384"/>
        <v>176583.1</v>
      </c>
      <c r="P261" s="6">
        <f t="shared" si="384"/>
        <v>0</v>
      </c>
      <c r="Q261" s="6">
        <f t="shared" si="384"/>
        <v>176583.1</v>
      </c>
      <c r="R261" s="6">
        <f t="shared" si="385"/>
        <v>176583.1</v>
      </c>
      <c r="S261" s="6">
        <f t="shared" si="386"/>
        <v>0</v>
      </c>
      <c r="T261" s="6">
        <f t="shared" si="386"/>
        <v>176583.1</v>
      </c>
      <c r="U261" s="6">
        <f t="shared" si="386"/>
        <v>0</v>
      </c>
      <c r="V261" s="6">
        <f t="shared" si="386"/>
        <v>176583.1</v>
      </c>
      <c r="W261" s="104"/>
    </row>
    <row r="262" spans="1:23" ht="31.5" outlineLevel="7" x14ac:dyDescent="0.2">
      <c r="A262" s="77" t="s">
        <v>513</v>
      </c>
      <c r="B262" s="77" t="s">
        <v>544</v>
      </c>
      <c r="C262" s="77" t="s">
        <v>162</v>
      </c>
      <c r="D262" s="77" t="s">
        <v>70</v>
      </c>
      <c r="E262" s="13" t="s">
        <v>71</v>
      </c>
      <c r="F262" s="7">
        <v>176583.1</v>
      </c>
      <c r="G262" s="7"/>
      <c r="H262" s="7">
        <f>SUM(F262:G262)</f>
        <v>176583.1</v>
      </c>
      <c r="I262" s="7"/>
      <c r="J262" s="7"/>
      <c r="K262" s="7">
        <f>2500+333.03729</f>
        <v>2833.0372900000002</v>
      </c>
      <c r="L262" s="7">
        <f>SUM(H262:K262)</f>
        <v>179416.13729000001</v>
      </c>
      <c r="M262" s="7">
        <v>176583.1</v>
      </c>
      <c r="N262" s="7"/>
      <c r="O262" s="7">
        <f>SUM(M262:N262)</f>
        <v>176583.1</v>
      </c>
      <c r="P262" s="7"/>
      <c r="Q262" s="7">
        <f>SUM(O262:P262)</f>
        <v>176583.1</v>
      </c>
      <c r="R262" s="7">
        <v>176583.1</v>
      </c>
      <c r="S262" s="7"/>
      <c r="T262" s="7">
        <f>SUM(R262:S262)</f>
        <v>176583.1</v>
      </c>
      <c r="U262" s="7"/>
      <c r="V262" s="7">
        <f>SUM(T262:U262)</f>
        <v>176583.1</v>
      </c>
      <c r="W262" s="104"/>
    </row>
    <row r="263" spans="1:23" ht="31.5" outlineLevel="4" x14ac:dyDescent="0.2">
      <c r="A263" s="76" t="s">
        <v>513</v>
      </c>
      <c r="B263" s="76" t="s">
        <v>544</v>
      </c>
      <c r="C263" s="76" t="s">
        <v>164</v>
      </c>
      <c r="D263" s="76"/>
      <c r="E263" s="12" t="s">
        <v>546</v>
      </c>
      <c r="F263" s="6">
        <f>F267+F270</f>
        <v>52099.9</v>
      </c>
      <c r="G263" s="6">
        <f>G267+G270</f>
        <v>0</v>
      </c>
      <c r="H263" s="6">
        <f>H267+H270</f>
        <v>52099.9</v>
      </c>
      <c r="I263" s="6">
        <f t="shared" ref="I263:V263" si="387">I267+I270+I264</f>
        <v>0</v>
      </c>
      <c r="J263" s="6">
        <f t="shared" si="387"/>
        <v>17802.749540000001</v>
      </c>
      <c r="K263" s="6">
        <f t="shared" si="387"/>
        <v>10066.335999999999</v>
      </c>
      <c r="L263" s="6">
        <f t="shared" si="387"/>
        <v>79968.985540000009</v>
      </c>
      <c r="M263" s="6">
        <f t="shared" si="387"/>
        <v>75252</v>
      </c>
      <c r="N263" s="6">
        <f t="shared" si="387"/>
        <v>0</v>
      </c>
      <c r="O263" s="6">
        <f t="shared" si="387"/>
        <v>75252</v>
      </c>
      <c r="P263" s="6">
        <f t="shared" si="387"/>
        <v>0</v>
      </c>
      <c r="Q263" s="6">
        <f t="shared" si="387"/>
        <v>75252</v>
      </c>
      <c r="R263" s="6">
        <f t="shared" si="387"/>
        <v>75323.8</v>
      </c>
      <c r="S263" s="6">
        <f t="shared" si="387"/>
        <v>0</v>
      </c>
      <c r="T263" s="6">
        <f t="shared" si="387"/>
        <v>75323.8</v>
      </c>
      <c r="U263" s="6">
        <f t="shared" si="387"/>
        <v>21943.01109</v>
      </c>
      <c r="V263" s="6">
        <f t="shared" si="387"/>
        <v>97266.811090000003</v>
      </c>
      <c r="W263" s="104"/>
    </row>
    <row r="264" spans="1:23" ht="15.75" outlineLevel="4" x14ac:dyDescent="0.2">
      <c r="A264" s="72" t="s">
        <v>513</v>
      </c>
      <c r="B264" s="72" t="s">
        <v>544</v>
      </c>
      <c r="C264" s="74" t="s">
        <v>719</v>
      </c>
      <c r="D264" s="74" t="s">
        <v>472</v>
      </c>
      <c r="E264" s="17" t="s">
        <v>720</v>
      </c>
      <c r="F264" s="6"/>
      <c r="G264" s="6"/>
      <c r="H264" s="6"/>
      <c r="I264" s="6"/>
      <c r="J264" s="6">
        <f>J265</f>
        <v>8338.5331399999995</v>
      </c>
      <c r="K264" s="6">
        <f t="shared" ref="K264:U264" si="388">K265+K266</f>
        <v>6024</v>
      </c>
      <c r="L264" s="6">
        <f t="shared" si="388"/>
        <v>14362.53314</v>
      </c>
      <c r="M264" s="6">
        <f t="shared" si="388"/>
        <v>0</v>
      </c>
      <c r="N264" s="6">
        <f t="shared" si="388"/>
        <v>0</v>
      </c>
      <c r="O264" s="6">
        <f t="shared" si="388"/>
        <v>0</v>
      </c>
      <c r="P264" s="6">
        <f t="shared" si="388"/>
        <v>0</v>
      </c>
      <c r="Q264" s="6"/>
      <c r="R264" s="6">
        <f t="shared" si="388"/>
        <v>0</v>
      </c>
      <c r="S264" s="6">
        <f t="shared" si="388"/>
        <v>0</v>
      </c>
      <c r="T264" s="6">
        <f t="shared" si="388"/>
        <v>0</v>
      </c>
      <c r="U264" s="6">
        <f t="shared" si="388"/>
        <v>0</v>
      </c>
      <c r="V264" s="6"/>
      <c r="W264" s="104"/>
    </row>
    <row r="265" spans="1:23" ht="15.75" outlineLevel="4" x14ac:dyDescent="0.2">
      <c r="A265" s="73" t="s">
        <v>513</v>
      </c>
      <c r="B265" s="73" t="s">
        <v>544</v>
      </c>
      <c r="C265" s="75" t="s">
        <v>719</v>
      </c>
      <c r="D265" s="73" t="s">
        <v>116</v>
      </c>
      <c r="E265" s="26" t="s">
        <v>117</v>
      </c>
      <c r="F265" s="6"/>
      <c r="G265" s="6"/>
      <c r="H265" s="6"/>
      <c r="I265" s="6"/>
      <c r="J265" s="7">
        <f>4241.65605+4096.87709</f>
        <v>8338.5331399999995</v>
      </c>
      <c r="K265" s="7">
        <f>24+4000</f>
        <v>4024</v>
      </c>
      <c r="L265" s="7">
        <f>SUM(H265:K265)</f>
        <v>12362.53314</v>
      </c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104"/>
    </row>
    <row r="266" spans="1:23" ht="31.5" outlineLevel="4" x14ac:dyDescent="0.2">
      <c r="A266" s="73" t="s">
        <v>513</v>
      </c>
      <c r="B266" s="73" t="s">
        <v>544</v>
      </c>
      <c r="C266" s="75" t="s">
        <v>719</v>
      </c>
      <c r="D266" s="77" t="s">
        <v>70</v>
      </c>
      <c r="E266" s="13" t="s">
        <v>71</v>
      </c>
      <c r="F266" s="6"/>
      <c r="G266" s="6"/>
      <c r="H266" s="6"/>
      <c r="I266" s="6"/>
      <c r="J266" s="6"/>
      <c r="K266" s="7">
        <v>2000</v>
      </c>
      <c r="L266" s="7">
        <f>SUM(H266:K266)</f>
        <v>2000</v>
      </c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104"/>
    </row>
    <row r="267" spans="1:23" ht="47.25" outlineLevel="5" x14ac:dyDescent="0.2">
      <c r="A267" s="76" t="s">
        <v>513</v>
      </c>
      <c r="B267" s="76" t="s">
        <v>544</v>
      </c>
      <c r="C267" s="76" t="s">
        <v>165</v>
      </c>
      <c r="D267" s="76"/>
      <c r="E267" s="12" t="s">
        <v>433</v>
      </c>
      <c r="F267" s="6">
        <f>F269</f>
        <v>5210</v>
      </c>
      <c r="G267" s="6">
        <f>G269</f>
        <v>0</v>
      </c>
      <c r="H267" s="6">
        <f>H269</f>
        <v>5210</v>
      </c>
      <c r="I267" s="6">
        <f t="shared" ref="I267" si="389">I269+I268</f>
        <v>0</v>
      </c>
      <c r="J267" s="6">
        <f>J269+J268</f>
        <v>9464.2164000000012</v>
      </c>
      <c r="K267" s="6">
        <f t="shared" ref="K267:V267" si="390">K269+K268</f>
        <v>4042.3359999999998</v>
      </c>
      <c r="L267" s="6">
        <f t="shared" si="390"/>
        <v>18716.5524</v>
      </c>
      <c r="M267" s="6">
        <f t="shared" si="390"/>
        <v>7526</v>
      </c>
      <c r="N267" s="6">
        <f t="shared" si="390"/>
        <v>0</v>
      </c>
      <c r="O267" s="6">
        <f t="shared" si="390"/>
        <v>7526</v>
      </c>
      <c r="P267" s="6">
        <f t="shared" si="390"/>
        <v>0</v>
      </c>
      <c r="Q267" s="6">
        <f t="shared" si="390"/>
        <v>7526</v>
      </c>
      <c r="R267" s="6">
        <f t="shared" si="390"/>
        <v>7533</v>
      </c>
      <c r="S267" s="6">
        <f t="shared" si="390"/>
        <v>0</v>
      </c>
      <c r="T267" s="6">
        <f t="shared" si="390"/>
        <v>7533</v>
      </c>
      <c r="U267" s="6">
        <f t="shared" si="390"/>
        <v>21943.01109</v>
      </c>
      <c r="V267" s="6">
        <f t="shared" si="390"/>
        <v>29476.01109</v>
      </c>
      <c r="W267" s="104"/>
    </row>
    <row r="268" spans="1:23" ht="24.75" customHeight="1" outlineLevel="5" x14ac:dyDescent="0.2">
      <c r="A268" s="77" t="s">
        <v>513</v>
      </c>
      <c r="B268" s="77" t="s">
        <v>544</v>
      </c>
      <c r="C268" s="77" t="s">
        <v>165</v>
      </c>
      <c r="D268" s="73" t="s">
        <v>116</v>
      </c>
      <c r="E268" s="26" t="s">
        <v>117</v>
      </c>
      <c r="F268" s="7"/>
      <c r="G268" s="7"/>
      <c r="H268" s="7"/>
      <c r="I268" s="7"/>
      <c r="J268" s="7">
        <v>5302.759</v>
      </c>
      <c r="K268" s="7">
        <v>2221.3000000000002</v>
      </c>
      <c r="L268" s="7">
        <f>SUM(H268:K268)</f>
        <v>7524.0590000000002</v>
      </c>
      <c r="M268" s="7"/>
      <c r="N268" s="7"/>
      <c r="O268" s="7"/>
      <c r="P268" s="7">
        <v>4450.9777800000002</v>
      </c>
      <c r="Q268" s="7">
        <f>SUM(O268:P268)</f>
        <v>4450.9777800000002</v>
      </c>
      <c r="R268" s="7"/>
      <c r="S268" s="7"/>
      <c r="T268" s="7"/>
      <c r="U268" s="7">
        <f>7533+21943.01109</f>
        <v>29476.01109</v>
      </c>
      <c r="V268" s="7">
        <f>SUM(T268:U268)</f>
        <v>29476.01109</v>
      </c>
      <c r="W268" s="104"/>
    </row>
    <row r="269" spans="1:23" ht="31.5" outlineLevel="7" x14ac:dyDescent="0.2">
      <c r="A269" s="77" t="s">
        <v>513</v>
      </c>
      <c r="B269" s="77" t="s">
        <v>544</v>
      </c>
      <c r="C269" s="77" t="s">
        <v>165</v>
      </c>
      <c r="D269" s="77" t="s">
        <v>70</v>
      </c>
      <c r="E269" s="13" t="s">
        <v>71</v>
      </c>
      <c r="F269" s="7">
        <v>5210</v>
      </c>
      <c r="G269" s="7"/>
      <c r="H269" s="7">
        <f>SUM(F269:G269)</f>
        <v>5210</v>
      </c>
      <c r="I269" s="7"/>
      <c r="J269" s="7">
        <f>4161.4574</f>
        <v>4161.4574000000002</v>
      </c>
      <c r="K269" s="7">
        <f>-2221.3+4042.336</f>
        <v>1821.0359999999996</v>
      </c>
      <c r="L269" s="7">
        <f>SUM(H269:K269)</f>
        <v>11192.493399999999</v>
      </c>
      <c r="M269" s="7">
        <v>7526</v>
      </c>
      <c r="N269" s="7"/>
      <c r="O269" s="7">
        <f>SUM(M269:N269)</f>
        <v>7526</v>
      </c>
      <c r="P269" s="7">
        <v>-4450.9777800000002</v>
      </c>
      <c r="Q269" s="7">
        <f>SUM(O269:P269)</f>
        <v>3075.0222199999998</v>
      </c>
      <c r="R269" s="7">
        <v>7533</v>
      </c>
      <c r="S269" s="7"/>
      <c r="T269" s="7">
        <f>SUM(R269:S269)</f>
        <v>7533</v>
      </c>
      <c r="U269" s="7">
        <v>-7533</v>
      </c>
      <c r="V269" s="7"/>
      <c r="W269" s="104"/>
    </row>
    <row r="270" spans="1:23" ht="47.25" outlineLevel="5" x14ac:dyDescent="0.2">
      <c r="A270" s="76" t="s">
        <v>513</v>
      </c>
      <c r="B270" s="76" t="s">
        <v>544</v>
      </c>
      <c r="C270" s="76" t="s">
        <v>165</v>
      </c>
      <c r="D270" s="76"/>
      <c r="E270" s="12" t="s">
        <v>439</v>
      </c>
      <c r="F270" s="6">
        <f>F272</f>
        <v>46889.9</v>
      </c>
      <c r="G270" s="6">
        <f>G272</f>
        <v>0</v>
      </c>
      <c r="H270" s="6">
        <f>H272</f>
        <v>46889.9</v>
      </c>
      <c r="I270" s="6">
        <f>I272+I271</f>
        <v>0</v>
      </c>
      <c r="J270" s="6">
        <f t="shared" ref="J270:V270" si="391">J272+J271</f>
        <v>0</v>
      </c>
      <c r="K270" s="6">
        <f t="shared" si="391"/>
        <v>0</v>
      </c>
      <c r="L270" s="6">
        <f t="shared" si="391"/>
        <v>46889.9</v>
      </c>
      <c r="M270" s="6">
        <f t="shared" si="391"/>
        <v>67726</v>
      </c>
      <c r="N270" s="6">
        <f t="shared" si="391"/>
        <v>0</v>
      </c>
      <c r="O270" s="6">
        <f t="shared" si="391"/>
        <v>67726</v>
      </c>
      <c r="P270" s="6">
        <f t="shared" si="391"/>
        <v>0</v>
      </c>
      <c r="Q270" s="6">
        <f t="shared" si="391"/>
        <v>67726</v>
      </c>
      <c r="R270" s="6">
        <f t="shared" si="391"/>
        <v>67790.8</v>
      </c>
      <c r="S270" s="6">
        <f t="shared" si="391"/>
        <v>0</v>
      </c>
      <c r="T270" s="6">
        <f t="shared" si="391"/>
        <v>67790.8</v>
      </c>
      <c r="U270" s="6">
        <f t="shared" si="391"/>
        <v>0</v>
      </c>
      <c r="V270" s="6">
        <f t="shared" si="391"/>
        <v>67790.8</v>
      </c>
      <c r="W270" s="104"/>
    </row>
    <row r="271" spans="1:23" ht="15.75" outlineLevel="5" x14ac:dyDescent="0.2">
      <c r="A271" s="77" t="s">
        <v>513</v>
      </c>
      <c r="B271" s="77" t="s">
        <v>544</v>
      </c>
      <c r="C271" s="77" t="s">
        <v>165</v>
      </c>
      <c r="D271" s="77" t="s">
        <v>116</v>
      </c>
      <c r="E271" s="13" t="s">
        <v>117</v>
      </c>
      <c r="F271" s="7"/>
      <c r="G271" s="7"/>
      <c r="H271" s="7"/>
      <c r="I271" s="7">
        <v>19991.8</v>
      </c>
      <c r="J271" s="7"/>
      <c r="K271" s="7"/>
      <c r="L271" s="7">
        <f>SUM(H271:K271)</f>
        <v>19991.8</v>
      </c>
      <c r="M271" s="7"/>
      <c r="N271" s="7"/>
      <c r="O271" s="7"/>
      <c r="P271" s="7">
        <v>40058.800000000003</v>
      </c>
      <c r="Q271" s="7">
        <f>SUM(O271:P271)</f>
        <v>40058.800000000003</v>
      </c>
      <c r="R271" s="7"/>
      <c r="S271" s="7"/>
      <c r="T271" s="7"/>
      <c r="U271" s="7">
        <v>31152.5</v>
      </c>
      <c r="V271" s="7">
        <f>SUM(T271:U271)</f>
        <v>31152.5</v>
      </c>
      <c r="W271" s="104"/>
    </row>
    <row r="272" spans="1:23" ht="31.5" outlineLevel="7" x14ac:dyDescent="0.2">
      <c r="A272" s="77" t="s">
        <v>513</v>
      </c>
      <c r="B272" s="77" t="s">
        <v>544</v>
      </c>
      <c r="C272" s="77" t="s">
        <v>165</v>
      </c>
      <c r="D272" s="77" t="s">
        <v>70</v>
      </c>
      <c r="E272" s="13" t="s">
        <v>71</v>
      </c>
      <c r="F272" s="7">
        <v>46889.9</v>
      </c>
      <c r="G272" s="7"/>
      <c r="H272" s="7">
        <f>SUM(F272:G272)</f>
        <v>46889.9</v>
      </c>
      <c r="I272" s="7">
        <v>-19991.8</v>
      </c>
      <c r="J272" s="7"/>
      <c r="K272" s="7"/>
      <c r="L272" s="7">
        <f>SUM(H272:K272)</f>
        <v>26898.100000000002</v>
      </c>
      <c r="M272" s="7">
        <v>67726</v>
      </c>
      <c r="N272" s="7"/>
      <c r="O272" s="7">
        <f>SUM(M272:N272)</f>
        <v>67726</v>
      </c>
      <c r="P272" s="7">
        <v>-40058.800000000003</v>
      </c>
      <c r="Q272" s="7">
        <f>SUM(O272:P272)</f>
        <v>27667.199999999997</v>
      </c>
      <c r="R272" s="7">
        <v>67790.8</v>
      </c>
      <c r="S272" s="7"/>
      <c r="T272" s="7">
        <f>SUM(R272:S272)</f>
        <v>67790.8</v>
      </c>
      <c r="U272" s="7">
        <v>-31152.5</v>
      </c>
      <c r="V272" s="7">
        <f>SUM(T272:U272)</f>
        <v>36638.300000000003</v>
      </c>
      <c r="W272" s="104"/>
    </row>
    <row r="273" spans="1:23" ht="31.5" hidden="1" outlineLevel="7" x14ac:dyDescent="0.2">
      <c r="A273" s="76" t="s">
        <v>513</v>
      </c>
      <c r="B273" s="76" t="s">
        <v>544</v>
      </c>
      <c r="C273" s="76" t="s">
        <v>153</v>
      </c>
      <c r="D273" s="76"/>
      <c r="E273" s="12" t="s">
        <v>154</v>
      </c>
      <c r="F273" s="6">
        <f t="shared" ref="F273:L275" si="392">F274</f>
        <v>1042</v>
      </c>
      <c r="G273" s="6">
        <f t="shared" si="392"/>
        <v>0</v>
      </c>
      <c r="H273" s="6">
        <f t="shared" si="392"/>
        <v>1042</v>
      </c>
      <c r="I273" s="6">
        <f t="shared" si="392"/>
        <v>0</v>
      </c>
      <c r="J273" s="6">
        <f t="shared" si="392"/>
        <v>0</v>
      </c>
      <c r="K273" s="6">
        <f t="shared" si="392"/>
        <v>0</v>
      </c>
      <c r="L273" s="6">
        <f t="shared" si="392"/>
        <v>1042</v>
      </c>
      <c r="M273" s="6">
        <f t="shared" ref="M273:R275" si="393">M274</f>
        <v>1042</v>
      </c>
      <c r="N273" s="6">
        <f t="shared" ref="N273:N275" si="394">N274</f>
        <v>0</v>
      </c>
      <c r="O273" s="6">
        <f t="shared" ref="O273:Q275" si="395">O274</f>
        <v>1042</v>
      </c>
      <c r="P273" s="6">
        <f t="shared" si="395"/>
        <v>0</v>
      </c>
      <c r="Q273" s="6">
        <f t="shared" si="395"/>
        <v>1042</v>
      </c>
      <c r="R273" s="6">
        <f t="shared" si="393"/>
        <v>1042</v>
      </c>
      <c r="S273" s="6">
        <f t="shared" ref="S273:S275" si="396">S274</f>
        <v>0</v>
      </c>
      <c r="T273" s="6">
        <f t="shared" ref="T273:V275" si="397">T274</f>
        <v>1042</v>
      </c>
      <c r="U273" s="6">
        <f t="shared" si="397"/>
        <v>0</v>
      </c>
      <c r="V273" s="6">
        <f t="shared" si="397"/>
        <v>1042</v>
      </c>
      <c r="W273" s="104"/>
    </row>
    <row r="274" spans="1:23" ht="31.5" hidden="1" outlineLevel="7" x14ac:dyDescent="0.2">
      <c r="A274" s="76" t="s">
        <v>513</v>
      </c>
      <c r="B274" s="77" t="s">
        <v>544</v>
      </c>
      <c r="C274" s="76" t="s">
        <v>223</v>
      </c>
      <c r="D274" s="76"/>
      <c r="E274" s="12" t="s">
        <v>39</v>
      </c>
      <c r="F274" s="6">
        <f t="shared" si="392"/>
        <v>1042</v>
      </c>
      <c r="G274" s="6">
        <f t="shared" si="392"/>
        <v>0</v>
      </c>
      <c r="H274" s="6">
        <f t="shared" si="392"/>
        <v>1042</v>
      </c>
      <c r="I274" s="6">
        <f t="shared" si="392"/>
        <v>0</v>
      </c>
      <c r="J274" s="6">
        <f t="shared" si="392"/>
        <v>0</v>
      </c>
      <c r="K274" s="6">
        <f t="shared" si="392"/>
        <v>0</v>
      </c>
      <c r="L274" s="6">
        <f t="shared" si="392"/>
        <v>1042</v>
      </c>
      <c r="M274" s="6">
        <f t="shared" si="393"/>
        <v>1042</v>
      </c>
      <c r="N274" s="6">
        <f t="shared" si="394"/>
        <v>0</v>
      </c>
      <c r="O274" s="6">
        <f t="shared" si="395"/>
        <v>1042</v>
      </c>
      <c r="P274" s="6">
        <f t="shared" si="395"/>
        <v>0</v>
      </c>
      <c r="Q274" s="6">
        <f t="shared" si="395"/>
        <v>1042</v>
      </c>
      <c r="R274" s="6">
        <f t="shared" si="393"/>
        <v>1042</v>
      </c>
      <c r="S274" s="6">
        <f t="shared" si="396"/>
        <v>0</v>
      </c>
      <c r="T274" s="6">
        <f t="shared" si="397"/>
        <v>1042</v>
      </c>
      <c r="U274" s="6">
        <f t="shared" si="397"/>
        <v>0</v>
      </c>
      <c r="V274" s="6">
        <f t="shared" si="397"/>
        <v>1042</v>
      </c>
      <c r="W274" s="104"/>
    </row>
    <row r="275" spans="1:23" ht="31.5" hidden="1" outlineLevel="7" x14ac:dyDescent="0.2">
      <c r="A275" s="76" t="s">
        <v>513</v>
      </c>
      <c r="B275" s="76" t="s">
        <v>544</v>
      </c>
      <c r="C275" s="76" t="s">
        <v>224</v>
      </c>
      <c r="D275" s="76"/>
      <c r="E275" s="12" t="s">
        <v>225</v>
      </c>
      <c r="F275" s="6">
        <f t="shared" si="392"/>
        <v>1042</v>
      </c>
      <c r="G275" s="6">
        <f t="shared" si="392"/>
        <v>0</v>
      </c>
      <c r="H275" s="6">
        <f t="shared" si="392"/>
        <v>1042</v>
      </c>
      <c r="I275" s="6">
        <f t="shared" si="392"/>
        <v>0</v>
      </c>
      <c r="J275" s="6">
        <f t="shared" si="392"/>
        <v>0</v>
      </c>
      <c r="K275" s="6">
        <f t="shared" si="392"/>
        <v>0</v>
      </c>
      <c r="L275" s="6">
        <f t="shared" si="392"/>
        <v>1042</v>
      </c>
      <c r="M275" s="6">
        <f t="shared" si="393"/>
        <v>1042</v>
      </c>
      <c r="N275" s="6">
        <f t="shared" si="394"/>
        <v>0</v>
      </c>
      <c r="O275" s="6">
        <f t="shared" si="395"/>
        <v>1042</v>
      </c>
      <c r="P275" s="6">
        <f t="shared" si="395"/>
        <v>0</v>
      </c>
      <c r="Q275" s="6">
        <f t="shared" si="395"/>
        <v>1042</v>
      </c>
      <c r="R275" s="6">
        <f t="shared" si="393"/>
        <v>1042</v>
      </c>
      <c r="S275" s="6">
        <f t="shared" si="396"/>
        <v>0</v>
      </c>
      <c r="T275" s="6">
        <f t="shared" si="397"/>
        <v>1042</v>
      </c>
      <c r="U275" s="6">
        <f t="shared" si="397"/>
        <v>0</v>
      </c>
      <c r="V275" s="6">
        <f t="shared" si="397"/>
        <v>1042</v>
      </c>
      <c r="W275" s="104"/>
    </row>
    <row r="276" spans="1:23" ht="31.5" hidden="1" outlineLevel="7" x14ac:dyDescent="0.2">
      <c r="A276" s="77" t="s">
        <v>513</v>
      </c>
      <c r="B276" s="77" t="s">
        <v>544</v>
      </c>
      <c r="C276" s="77" t="s">
        <v>224</v>
      </c>
      <c r="D276" s="77" t="s">
        <v>70</v>
      </c>
      <c r="E276" s="13" t="s">
        <v>71</v>
      </c>
      <c r="F276" s="7">
        <v>1042</v>
      </c>
      <c r="G276" s="7"/>
      <c r="H276" s="7">
        <f>SUM(F276:G276)</f>
        <v>1042</v>
      </c>
      <c r="I276" s="7"/>
      <c r="J276" s="7"/>
      <c r="K276" s="7"/>
      <c r="L276" s="7">
        <f>SUM(H276:K276)</f>
        <v>1042</v>
      </c>
      <c r="M276" s="7">
        <v>1042</v>
      </c>
      <c r="N276" s="7"/>
      <c r="O276" s="7">
        <f>SUM(M276:N276)</f>
        <v>1042</v>
      </c>
      <c r="P276" s="7"/>
      <c r="Q276" s="7">
        <f>SUM(O276:P276)</f>
        <v>1042</v>
      </c>
      <c r="R276" s="7">
        <v>1042</v>
      </c>
      <c r="S276" s="7"/>
      <c r="T276" s="7">
        <f>SUM(R276:S276)</f>
        <v>1042</v>
      </c>
      <c r="U276" s="7"/>
      <c r="V276" s="7">
        <f>SUM(T276:U276)</f>
        <v>1042</v>
      </c>
      <c r="W276" s="104"/>
    </row>
    <row r="277" spans="1:23" ht="15.75" outlineLevel="1" x14ac:dyDescent="0.2">
      <c r="A277" s="76" t="s">
        <v>513</v>
      </c>
      <c r="B277" s="76" t="s">
        <v>547</v>
      </c>
      <c r="C277" s="76"/>
      <c r="D277" s="76"/>
      <c r="E277" s="12" t="s">
        <v>548</v>
      </c>
      <c r="F277" s="6">
        <f>F278+F286</f>
        <v>1431</v>
      </c>
      <c r="G277" s="6">
        <f t="shared" ref="G277:V277" si="398">G278+G286+G291</f>
        <v>1200</v>
      </c>
      <c r="H277" s="6">
        <f t="shared" si="398"/>
        <v>2631</v>
      </c>
      <c r="I277" s="6">
        <f t="shared" si="398"/>
        <v>0</v>
      </c>
      <c r="J277" s="6">
        <f t="shared" si="398"/>
        <v>0</v>
      </c>
      <c r="K277" s="6">
        <f t="shared" si="398"/>
        <v>0</v>
      </c>
      <c r="L277" s="6">
        <f t="shared" si="398"/>
        <v>2631</v>
      </c>
      <c r="M277" s="6">
        <f t="shared" si="398"/>
        <v>1265.4000000000001</v>
      </c>
      <c r="N277" s="6">
        <f t="shared" si="398"/>
        <v>0</v>
      </c>
      <c r="O277" s="6">
        <f t="shared" si="398"/>
        <v>1265.4000000000001</v>
      </c>
      <c r="P277" s="6">
        <f t="shared" si="398"/>
        <v>2257.5</v>
      </c>
      <c r="Q277" s="6">
        <f t="shared" si="398"/>
        <v>3522.9</v>
      </c>
      <c r="R277" s="6">
        <f t="shared" si="398"/>
        <v>1193.4000000000001</v>
      </c>
      <c r="S277" s="6">
        <f t="shared" si="398"/>
        <v>0</v>
      </c>
      <c r="T277" s="6">
        <f t="shared" si="398"/>
        <v>1193.4000000000001</v>
      </c>
      <c r="U277" s="6">
        <f t="shared" si="398"/>
        <v>0</v>
      </c>
      <c r="V277" s="6">
        <f t="shared" si="398"/>
        <v>1193.4000000000001</v>
      </c>
      <c r="W277" s="104"/>
    </row>
    <row r="278" spans="1:23" ht="31.5" outlineLevel="2" x14ac:dyDescent="0.2">
      <c r="A278" s="76" t="s">
        <v>513</v>
      </c>
      <c r="B278" s="76" t="s">
        <v>547</v>
      </c>
      <c r="C278" s="76" t="s">
        <v>166</v>
      </c>
      <c r="D278" s="76"/>
      <c r="E278" s="12" t="s">
        <v>167</v>
      </c>
      <c r="F278" s="6">
        <f t="shared" ref="F278:L281" si="399">F279</f>
        <v>720</v>
      </c>
      <c r="G278" s="6">
        <f t="shared" si="399"/>
        <v>0</v>
      </c>
      <c r="H278" s="6">
        <f t="shared" si="399"/>
        <v>720</v>
      </c>
      <c r="I278" s="6">
        <f t="shared" si="399"/>
        <v>0</v>
      </c>
      <c r="J278" s="6">
        <f t="shared" si="399"/>
        <v>0</v>
      </c>
      <c r="K278" s="6">
        <f t="shared" si="399"/>
        <v>0</v>
      </c>
      <c r="L278" s="6">
        <f t="shared" si="399"/>
        <v>720</v>
      </c>
      <c r="M278" s="6">
        <f t="shared" ref="M278:M281" si="400">M279</f>
        <v>554.4</v>
      </c>
      <c r="N278" s="6">
        <f t="shared" ref="N278:Q281" si="401">N279</f>
        <v>0</v>
      </c>
      <c r="O278" s="6">
        <f t="shared" si="401"/>
        <v>554.4</v>
      </c>
      <c r="P278" s="6">
        <f t="shared" si="401"/>
        <v>2257.5</v>
      </c>
      <c r="Q278" s="6">
        <f t="shared" si="401"/>
        <v>2811.9</v>
      </c>
      <c r="R278" s="6">
        <f t="shared" ref="R278:R281" si="402">R279</f>
        <v>482.4</v>
      </c>
      <c r="S278" s="6">
        <f t="shared" ref="S278:V281" si="403">S279</f>
        <v>0</v>
      </c>
      <c r="T278" s="6">
        <f t="shared" si="403"/>
        <v>482.4</v>
      </c>
      <c r="U278" s="6">
        <f t="shared" si="403"/>
        <v>0</v>
      </c>
      <c r="V278" s="6">
        <f t="shared" si="403"/>
        <v>482.4</v>
      </c>
      <c r="W278" s="104"/>
    </row>
    <row r="279" spans="1:23" ht="15.75" outlineLevel="3" collapsed="1" x14ac:dyDescent="0.2">
      <c r="A279" s="76" t="s">
        <v>513</v>
      </c>
      <c r="B279" s="76" t="s">
        <v>547</v>
      </c>
      <c r="C279" s="76" t="s">
        <v>168</v>
      </c>
      <c r="D279" s="76"/>
      <c r="E279" s="12" t="s">
        <v>169</v>
      </c>
      <c r="F279" s="6">
        <f t="shared" si="399"/>
        <v>720</v>
      </c>
      <c r="G279" s="6">
        <f t="shared" si="399"/>
        <v>0</v>
      </c>
      <c r="H279" s="6">
        <f>H280+H283</f>
        <v>720</v>
      </c>
      <c r="I279" s="6">
        <f t="shared" ref="I279:V279" si="404">I280+I283</f>
        <v>0</v>
      </c>
      <c r="J279" s="6">
        <f t="shared" si="404"/>
        <v>0</v>
      </c>
      <c r="K279" s="6">
        <f t="shared" si="404"/>
        <v>0</v>
      </c>
      <c r="L279" s="6">
        <f t="shared" si="404"/>
        <v>720</v>
      </c>
      <c r="M279" s="6">
        <f t="shared" si="404"/>
        <v>554.4</v>
      </c>
      <c r="N279" s="6">
        <f t="shared" si="404"/>
        <v>0</v>
      </c>
      <c r="O279" s="6">
        <f t="shared" si="404"/>
        <v>554.4</v>
      </c>
      <c r="P279" s="6">
        <f t="shared" si="404"/>
        <v>2257.5</v>
      </c>
      <c r="Q279" s="6">
        <f t="shared" si="404"/>
        <v>2811.9</v>
      </c>
      <c r="R279" s="6">
        <f t="shared" si="404"/>
        <v>482.4</v>
      </c>
      <c r="S279" s="6">
        <f t="shared" si="404"/>
        <v>0</v>
      </c>
      <c r="T279" s="6">
        <f t="shared" si="404"/>
        <v>482.4</v>
      </c>
      <c r="U279" s="6">
        <f t="shared" si="404"/>
        <v>0</v>
      </c>
      <c r="V279" s="6">
        <f t="shared" si="404"/>
        <v>482.4</v>
      </c>
      <c r="W279" s="104"/>
    </row>
    <row r="280" spans="1:23" ht="31.5" hidden="1" outlineLevel="4" x14ac:dyDescent="0.2">
      <c r="A280" s="76" t="s">
        <v>513</v>
      </c>
      <c r="B280" s="76" t="s">
        <v>547</v>
      </c>
      <c r="C280" s="76" t="s">
        <v>170</v>
      </c>
      <c r="D280" s="76"/>
      <c r="E280" s="12" t="s">
        <v>460</v>
      </c>
      <c r="F280" s="6">
        <f t="shared" si="399"/>
        <v>720</v>
      </c>
      <c r="G280" s="6">
        <f t="shared" si="399"/>
        <v>0</v>
      </c>
      <c r="H280" s="6">
        <f t="shared" si="399"/>
        <v>720</v>
      </c>
      <c r="I280" s="6">
        <f t="shared" si="399"/>
        <v>0</v>
      </c>
      <c r="J280" s="6">
        <f t="shared" si="399"/>
        <v>0</v>
      </c>
      <c r="K280" s="6">
        <f t="shared" si="399"/>
        <v>0</v>
      </c>
      <c r="L280" s="6">
        <f t="shared" si="399"/>
        <v>720</v>
      </c>
      <c r="M280" s="6">
        <f t="shared" si="400"/>
        <v>554.4</v>
      </c>
      <c r="N280" s="6">
        <f t="shared" si="401"/>
        <v>0</v>
      </c>
      <c r="O280" s="6">
        <f t="shared" si="401"/>
        <v>554.4</v>
      </c>
      <c r="P280" s="6">
        <f t="shared" si="401"/>
        <v>0</v>
      </c>
      <c r="Q280" s="6">
        <f t="shared" si="401"/>
        <v>554.4</v>
      </c>
      <c r="R280" s="6">
        <f t="shared" si="402"/>
        <v>482.4</v>
      </c>
      <c r="S280" s="6">
        <f t="shared" si="403"/>
        <v>0</v>
      </c>
      <c r="T280" s="6">
        <f t="shared" si="403"/>
        <v>482.4</v>
      </c>
      <c r="U280" s="6">
        <f t="shared" si="403"/>
        <v>0</v>
      </c>
      <c r="V280" s="6">
        <f t="shared" si="403"/>
        <v>482.4</v>
      </c>
      <c r="W280" s="104"/>
    </row>
    <row r="281" spans="1:23" ht="15.75" hidden="1" outlineLevel="5" x14ac:dyDescent="0.2">
      <c r="A281" s="76" t="s">
        <v>513</v>
      </c>
      <c r="B281" s="76" t="s">
        <v>547</v>
      </c>
      <c r="C281" s="76" t="s">
        <v>171</v>
      </c>
      <c r="D281" s="76"/>
      <c r="E281" s="12" t="s">
        <v>455</v>
      </c>
      <c r="F281" s="6">
        <f t="shared" si="399"/>
        <v>720</v>
      </c>
      <c r="G281" s="6">
        <f t="shared" si="399"/>
        <v>0</v>
      </c>
      <c r="H281" s="6">
        <f t="shared" si="399"/>
        <v>720</v>
      </c>
      <c r="I281" s="6">
        <f t="shared" si="399"/>
        <v>0</v>
      </c>
      <c r="J281" s="6">
        <f t="shared" si="399"/>
        <v>0</v>
      </c>
      <c r="K281" s="6">
        <f t="shared" si="399"/>
        <v>0</v>
      </c>
      <c r="L281" s="6">
        <f t="shared" si="399"/>
        <v>720</v>
      </c>
      <c r="M281" s="6">
        <f t="shared" si="400"/>
        <v>554.4</v>
      </c>
      <c r="N281" s="6">
        <f t="shared" si="401"/>
        <v>0</v>
      </c>
      <c r="O281" s="6">
        <f t="shared" si="401"/>
        <v>554.4</v>
      </c>
      <c r="P281" s="6">
        <f t="shared" si="401"/>
        <v>0</v>
      </c>
      <c r="Q281" s="6">
        <f t="shared" si="401"/>
        <v>554.4</v>
      </c>
      <c r="R281" s="6">
        <f t="shared" si="402"/>
        <v>482.4</v>
      </c>
      <c r="S281" s="6">
        <f t="shared" si="403"/>
        <v>0</v>
      </c>
      <c r="T281" s="6">
        <f t="shared" si="403"/>
        <v>482.4</v>
      </c>
      <c r="U281" s="6">
        <f t="shared" si="403"/>
        <v>0</v>
      </c>
      <c r="V281" s="6">
        <f t="shared" si="403"/>
        <v>482.4</v>
      </c>
      <c r="W281" s="104"/>
    </row>
    <row r="282" spans="1:23" ht="15.75" hidden="1" outlineLevel="7" x14ac:dyDescent="0.2">
      <c r="A282" s="77" t="s">
        <v>513</v>
      </c>
      <c r="B282" s="77" t="s">
        <v>547</v>
      </c>
      <c r="C282" s="77" t="s">
        <v>171</v>
      </c>
      <c r="D282" s="77" t="s">
        <v>7</v>
      </c>
      <c r="E282" s="13" t="s">
        <v>8</v>
      </c>
      <c r="F282" s="7">
        <v>720</v>
      </c>
      <c r="G282" s="7"/>
      <c r="H282" s="7">
        <f>SUM(F282:G282)</f>
        <v>720</v>
      </c>
      <c r="I282" s="7"/>
      <c r="J282" s="7"/>
      <c r="K282" s="7"/>
      <c r="L282" s="7">
        <f>SUM(H282:K282)</f>
        <v>720</v>
      </c>
      <c r="M282" s="7">
        <v>554.4</v>
      </c>
      <c r="N282" s="7"/>
      <c r="O282" s="7">
        <f>SUM(M282:N282)</f>
        <v>554.4</v>
      </c>
      <c r="P282" s="7"/>
      <c r="Q282" s="7">
        <f>SUM(O282:P282)</f>
        <v>554.4</v>
      </c>
      <c r="R282" s="7">
        <v>482.4</v>
      </c>
      <c r="S282" s="7"/>
      <c r="T282" s="7">
        <f>SUM(R282:S282)</f>
        <v>482.4</v>
      </c>
      <c r="U282" s="7"/>
      <c r="V282" s="7">
        <f>SUM(T282:U282)</f>
        <v>482.4</v>
      </c>
      <c r="W282" s="104"/>
    </row>
    <row r="283" spans="1:23" s="98" customFormat="1" ht="15.75" outlineLevel="7" x14ac:dyDescent="0.2">
      <c r="A283" s="76" t="s">
        <v>513</v>
      </c>
      <c r="B283" s="76" t="s">
        <v>547</v>
      </c>
      <c r="C283" s="76" t="s">
        <v>793</v>
      </c>
      <c r="D283" s="76"/>
      <c r="E283" s="12" t="s">
        <v>795</v>
      </c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>
        <f t="shared" ref="P283:Q284" si="405">P284</f>
        <v>2257.5</v>
      </c>
      <c r="Q283" s="6">
        <f t="shared" si="405"/>
        <v>2257.5</v>
      </c>
      <c r="R283" s="6"/>
      <c r="S283" s="6"/>
      <c r="T283" s="6"/>
      <c r="U283" s="6"/>
      <c r="V283" s="6"/>
      <c r="W283" s="104"/>
    </row>
    <row r="284" spans="1:23" s="98" customFormat="1" ht="31.5" outlineLevel="7" x14ac:dyDescent="0.2">
      <c r="A284" s="76" t="s">
        <v>513</v>
      </c>
      <c r="B284" s="76" t="s">
        <v>547</v>
      </c>
      <c r="C284" s="76" t="s">
        <v>794</v>
      </c>
      <c r="D284" s="76"/>
      <c r="E284" s="12" t="s">
        <v>796</v>
      </c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>
        <f t="shared" si="405"/>
        <v>2257.5</v>
      </c>
      <c r="Q284" s="6">
        <f t="shared" si="405"/>
        <v>2257.5</v>
      </c>
      <c r="R284" s="6"/>
      <c r="S284" s="6"/>
      <c r="T284" s="6"/>
      <c r="U284" s="6"/>
      <c r="V284" s="6"/>
      <c r="W284" s="104"/>
    </row>
    <row r="285" spans="1:23" ht="31.5" outlineLevel="7" x14ac:dyDescent="0.2">
      <c r="A285" s="77" t="s">
        <v>513</v>
      </c>
      <c r="B285" s="77" t="s">
        <v>547</v>
      </c>
      <c r="C285" s="77" t="s">
        <v>794</v>
      </c>
      <c r="D285" s="77" t="s">
        <v>70</v>
      </c>
      <c r="E285" s="13" t="s">
        <v>71</v>
      </c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>
        <v>2257.5</v>
      </c>
      <c r="Q285" s="7">
        <f>SUM(O285:P285)</f>
        <v>2257.5</v>
      </c>
      <c r="R285" s="7"/>
      <c r="S285" s="7"/>
      <c r="T285" s="7"/>
      <c r="U285" s="7"/>
      <c r="V285" s="7"/>
      <c r="W285" s="104"/>
    </row>
    <row r="286" spans="1:23" ht="15.75" hidden="1" outlineLevel="2" x14ac:dyDescent="0.2">
      <c r="A286" s="76" t="s">
        <v>513</v>
      </c>
      <c r="B286" s="76" t="s">
        <v>547</v>
      </c>
      <c r="C286" s="76" t="s">
        <v>127</v>
      </c>
      <c r="D286" s="76"/>
      <c r="E286" s="12" t="s">
        <v>128</v>
      </c>
      <c r="F286" s="6">
        <f t="shared" ref="F286:O287" si="406">F287</f>
        <v>711</v>
      </c>
      <c r="G286" s="6">
        <f t="shared" si="406"/>
        <v>0</v>
      </c>
      <c r="H286" s="6">
        <f t="shared" si="406"/>
        <v>711</v>
      </c>
      <c r="I286" s="6">
        <f t="shared" si="406"/>
        <v>0</v>
      </c>
      <c r="J286" s="6">
        <f t="shared" si="406"/>
        <v>0</v>
      </c>
      <c r="K286" s="6">
        <f t="shared" si="406"/>
        <v>0</v>
      </c>
      <c r="L286" s="6">
        <f t="shared" si="406"/>
        <v>711</v>
      </c>
      <c r="M286" s="6">
        <f t="shared" si="406"/>
        <v>711</v>
      </c>
      <c r="N286" s="6">
        <f t="shared" si="406"/>
        <v>0</v>
      </c>
      <c r="O286" s="6">
        <f t="shared" si="406"/>
        <v>711</v>
      </c>
      <c r="P286" s="6">
        <f t="shared" ref="P286:V287" si="407">P287</f>
        <v>0</v>
      </c>
      <c r="Q286" s="6">
        <f t="shared" si="407"/>
        <v>711</v>
      </c>
      <c r="R286" s="6">
        <f t="shared" si="407"/>
        <v>711</v>
      </c>
      <c r="S286" s="6">
        <f t="shared" si="407"/>
        <v>0</v>
      </c>
      <c r="T286" s="6">
        <f t="shared" si="407"/>
        <v>711</v>
      </c>
      <c r="U286" s="6">
        <f t="shared" si="407"/>
        <v>0</v>
      </c>
      <c r="V286" s="6">
        <f t="shared" si="407"/>
        <v>711</v>
      </c>
      <c r="W286" s="104"/>
    </row>
    <row r="287" spans="1:23" ht="31.5" hidden="1" outlineLevel="3" x14ac:dyDescent="0.2">
      <c r="A287" s="76" t="s">
        <v>513</v>
      </c>
      <c r="B287" s="76" t="s">
        <v>547</v>
      </c>
      <c r="C287" s="76" t="s">
        <v>172</v>
      </c>
      <c r="D287" s="76"/>
      <c r="E287" s="12" t="s">
        <v>173</v>
      </c>
      <c r="F287" s="6">
        <f t="shared" si="406"/>
        <v>711</v>
      </c>
      <c r="G287" s="6">
        <f t="shared" si="406"/>
        <v>0</v>
      </c>
      <c r="H287" s="6">
        <f t="shared" si="406"/>
        <v>711</v>
      </c>
      <c r="I287" s="6">
        <f t="shared" si="406"/>
        <v>0</v>
      </c>
      <c r="J287" s="6">
        <f t="shared" si="406"/>
        <v>0</v>
      </c>
      <c r="K287" s="6">
        <f t="shared" si="406"/>
        <v>0</v>
      </c>
      <c r="L287" s="6">
        <f t="shared" si="406"/>
        <v>711</v>
      </c>
      <c r="M287" s="6">
        <f t="shared" si="406"/>
        <v>711</v>
      </c>
      <c r="N287" s="6">
        <f t="shared" si="406"/>
        <v>0</v>
      </c>
      <c r="O287" s="6">
        <f t="shared" si="406"/>
        <v>711</v>
      </c>
      <c r="P287" s="6">
        <f t="shared" si="407"/>
        <v>0</v>
      </c>
      <c r="Q287" s="6">
        <f t="shared" si="407"/>
        <v>711</v>
      </c>
      <c r="R287" s="6">
        <f t="shared" si="407"/>
        <v>711</v>
      </c>
      <c r="S287" s="6">
        <f t="shared" si="407"/>
        <v>0</v>
      </c>
      <c r="T287" s="6">
        <f t="shared" si="407"/>
        <v>711</v>
      </c>
      <c r="U287" s="6">
        <f t="shared" si="407"/>
        <v>0</v>
      </c>
      <c r="V287" s="6">
        <f t="shared" si="407"/>
        <v>711</v>
      </c>
      <c r="W287" s="104"/>
    </row>
    <row r="288" spans="1:23" ht="15.75" hidden="1" outlineLevel="4" x14ac:dyDescent="0.2">
      <c r="A288" s="76" t="s">
        <v>513</v>
      </c>
      <c r="B288" s="76" t="s">
        <v>547</v>
      </c>
      <c r="C288" s="76" t="s">
        <v>174</v>
      </c>
      <c r="D288" s="76"/>
      <c r="E288" s="12" t="s">
        <v>469</v>
      </c>
      <c r="F288" s="6">
        <f t="shared" ref="F288:L289" si="408">F289</f>
        <v>711</v>
      </c>
      <c r="G288" s="6">
        <f t="shared" si="408"/>
        <v>0</v>
      </c>
      <c r="H288" s="6">
        <f t="shared" si="408"/>
        <v>711</v>
      </c>
      <c r="I288" s="6">
        <f t="shared" si="408"/>
        <v>0</v>
      </c>
      <c r="J288" s="6">
        <f t="shared" si="408"/>
        <v>0</v>
      </c>
      <c r="K288" s="6">
        <f t="shared" si="408"/>
        <v>0</v>
      </c>
      <c r="L288" s="6">
        <f t="shared" si="408"/>
        <v>711</v>
      </c>
      <c r="M288" s="6">
        <f t="shared" ref="M288:R288" si="409">M289</f>
        <v>711</v>
      </c>
      <c r="N288" s="6">
        <f t="shared" ref="N288:Q289" si="410">N289</f>
        <v>0</v>
      </c>
      <c r="O288" s="6">
        <f t="shared" si="410"/>
        <v>711</v>
      </c>
      <c r="P288" s="6">
        <f t="shared" si="410"/>
        <v>0</v>
      </c>
      <c r="Q288" s="6">
        <f t="shared" si="410"/>
        <v>711</v>
      </c>
      <c r="R288" s="6">
        <f t="shared" si="409"/>
        <v>711</v>
      </c>
      <c r="S288" s="6">
        <f t="shared" ref="S288:V289" si="411">S289</f>
        <v>0</v>
      </c>
      <c r="T288" s="6">
        <f t="shared" si="411"/>
        <v>711</v>
      </c>
      <c r="U288" s="6">
        <f t="shared" si="411"/>
        <v>0</v>
      </c>
      <c r="V288" s="6">
        <f t="shared" si="411"/>
        <v>711</v>
      </c>
      <c r="W288" s="104"/>
    </row>
    <row r="289" spans="1:23" ht="15.75" hidden="1" outlineLevel="7" x14ac:dyDescent="0.2">
      <c r="A289" s="76" t="s">
        <v>513</v>
      </c>
      <c r="B289" s="76" t="s">
        <v>547</v>
      </c>
      <c r="C289" s="76" t="s">
        <v>468</v>
      </c>
      <c r="D289" s="76"/>
      <c r="E289" s="12" t="s">
        <v>175</v>
      </c>
      <c r="F289" s="6">
        <f t="shared" si="408"/>
        <v>711</v>
      </c>
      <c r="G289" s="6">
        <f t="shared" si="408"/>
        <v>0</v>
      </c>
      <c r="H289" s="6">
        <f t="shared" si="408"/>
        <v>711</v>
      </c>
      <c r="I289" s="6">
        <f t="shared" si="408"/>
        <v>0</v>
      </c>
      <c r="J289" s="6">
        <f t="shared" si="408"/>
        <v>0</v>
      </c>
      <c r="K289" s="6">
        <f t="shared" si="408"/>
        <v>0</v>
      </c>
      <c r="L289" s="6">
        <f t="shared" si="408"/>
        <v>711</v>
      </c>
      <c r="M289" s="6">
        <f>M290</f>
        <v>711</v>
      </c>
      <c r="N289" s="6">
        <f t="shared" si="410"/>
        <v>0</v>
      </c>
      <c r="O289" s="6">
        <f t="shared" si="410"/>
        <v>711</v>
      </c>
      <c r="P289" s="6">
        <f t="shared" si="410"/>
        <v>0</v>
      </c>
      <c r="Q289" s="6">
        <f t="shared" si="410"/>
        <v>711</v>
      </c>
      <c r="R289" s="6">
        <f>R290</f>
        <v>711</v>
      </c>
      <c r="S289" s="6">
        <f t="shared" si="411"/>
        <v>0</v>
      </c>
      <c r="T289" s="6">
        <f t="shared" si="411"/>
        <v>711</v>
      </c>
      <c r="U289" s="6">
        <f t="shared" si="411"/>
        <v>0</v>
      </c>
      <c r="V289" s="6">
        <f t="shared" si="411"/>
        <v>711</v>
      </c>
      <c r="W289" s="104"/>
    </row>
    <row r="290" spans="1:23" ht="15.75" hidden="1" outlineLevel="7" x14ac:dyDescent="0.2">
      <c r="A290" s="77" t="s">
        <v>513</v>
      </c>
      <c r="B290" s="77" t="s">
        <v>547</v>
      </c>
      <c r="C290" s="77" t="s">
        <v>468</v>
      </c>
      <c r="D290" s="77" t="s">
        <v>15</v>
      </c>
      <c r="E290" s="13" t="s">
        <v>16</v>
      </c>
      <c r="F290" s="7">
        <v>711</v>
      </c>
      <c r="G290" s="7"/>
      <c r="H290" s="7">
        <f>SUM(F290:G290)</f>
        <v>711</v>
      </c>
      <c r="I290" s="7"/>
      <c r="J290" s="7"/>
      <c r="K290" s="7"/>
      <c r="L290" s="7">
        <f>SUM(H290:K290)</f>
        <v>711</v>
      </c>
      <c r="M290" s="7">
        <v>711</v>
      </c>
      <c r="N290" s="7"/>
      <c r="O290" s="7">
        <f>SUM(M290:N290)</f>
        <v>711</v>
      </c>
      <c r="P290" s="7"/>
      <c r="Q290" s="7">
        <f>SUM(O290:P290)</f>
        <v>711</v>
      </c>
      <c r="R290" s="7">
        <v>711</v>
      </c>
      <c r="S290" s="7"/>
      <c r="T290" s="7">
        <f>SUM(R290:S290)</f>
        <v>711</v>
      </c>
      <c r="U290" s="7"/>
      <c r="V290" s="7">
        <f>SUM(T290:U290)</f>
        <v>711</v>
      </c>
      <c r="W290" s="104"/>
    </row>
    <row r="291" spans="1:23" ht="31.5" hidden="1" outlineLevel="7" x14ac:dyDescent="0.2">
      <c r="A291" s="76" t="s">
        <v>513</v>
      </c>
      <c r="B291" s="76" t="s">
        <v>547</v>
      </c>
      <c r="C291" s="76" t="s">
        <v>139</v>
      </c>
      <c r="D291" s="76"/>
      <c r="E291" s="12" t="s">
        <v>140</v>
      </c>
      <c r="F291" s="7"/>
      <c r="G291" s="6">
        <f t="shared" ref="G291:L294" si="412">G292</f>
        <v>1200</v>
      </c>
      <c r="H291" s="6">
        <f t="shared" si="412"/>
        <v>1200</v>
      </c>
      <c r="I291" s="6">
        <f t="shared" si="412"/>
        <v>0</v>
      </c>
      <c r="J291" s="6">
        <f t="shared" si="412"/>
        <v>0</v>
      </c>
      <c r="K291" s="6">
        <f t="shared" si="412"/>
        <v>0</v>
      </c>
      <c r="L291" s="6">
        <f t="shared" si="412"/>
        <v>1200</v>
      </c>
      <c r="M291" s="7"/>
      <c r="N291" s="7"/>
      <c r="O291" s="7"/>
      <c r="P291" s="6">
        <f t="shared" ref="P291:Q294" si="413">P292</f>
        <v>0</v>
      </c>
      <c r="Q291" s="6">
        <f t="shared" si="413"/>
        <v>0</v>
      </c>
      <c r="R291" s="7"/>
      <c r="S291" s="7"/>
      <c r="T291" s="7"/>
      <c r="U291" s="6">
        <f t="shared" ref="U291:V294" si="414">U292</f>
        <v>0</v>
      </c>
      <c r="V291" s="6">
        <f t="shared" si="414"/>
        <v>0</v>
      </c>
      <c r="W291" s="104"/>
    </row>
    <row r="292" spans="1:23" ht="31.5" hidden="1" outlineLevel="7" x14ac:dyDescent="0.2">
      <c r="A292" s="76" t="s">
        <v>513</v>
      </c>
      <c r="B292" s="76" t="s">
        <v>547</v>
      </c>
      <c r="C292" s="76" t="s">
        <v>279</v>
      </c>
      <c r="D292" s="76"/>
      <c r="E292" s="12" t="s">
        <v>280</v>
      </c>
      <c r="F292" s="7"/>
      <c r="G292" s="6">
        <f t="shared" si="412"/>
        <v>1200</v>
      </c>
      <c r="H292" s="6">
        <f t="shared" si="412"/>
        <v>1200</v>
      </c>
      <c r="I292" s="6">
        <f t="shared" si="412"/>
        <v>0</v>
      </c>
      <c r="J292" s="6">
        <f t="shared" si="412"/>
        <v>0</v>
      </c>
      <c r="K292" s="6">
        <f t="shared" si="412"/>
        <v>0</v>
      </c>
      <c r="L292" s="6">
        <f t="shared" si="412"/>
        <v>1200</v>
      </c>
      <c r="M292" s="7"/>
      <c r="N292" s="7"/>
      <c r="O292" s="7"/>
      <c r="P292" s="6">
        <f t="shared" si="413"/>
        <v>0</v>
      </c>
      <c r="Q292" s="6">
        <f t="shared" si="413"/>
        <v>0</v>
      </c>
      <c r="R292" s="7"/>
      <c r="S292" s="7"/>
      <c r="T292" s="7"/>
      <c r="U292" s="6">
        <f t="shared" si="414"/>
        <v>0</v>
      </c>
      <c r="V292" s="6">
        <f t="shared" si="414"/>
        <v>0</v>
      </c>
      <c r="W292" s="104"/>
    </row>
    <row r="293" spans="1:23" ht="31.5" hidden="1" outlineLevel="7" x14ac:dyDescent="0.2">
      <c r="A293" s="76" t="s">
        <v>513</v>
      </c>
      <c r="B293" s="76" t="s">
        <v>547</v>
      </c>
      <c r="C293" s="76" t="s">
        <v>281</v>
      </c>
      <c r="D293" s="76"/>
      <c r="E293" s="12" t="s">
        <v>282</v>
      </c>
      <c r="F293" s="7"/>
      <c r="G293" s="6">
        <f t="shared" si="412"/>
        <v>1200</v>
      </c>
      <c r="H293" s="6">
        <f t="shared" si="412"/>
        <v>1200</v>
      </c>
      <c r="I293" s="6">
        <f t="shared" si="412"/>
        <v>0</v>
      </c>
      <c r="J293" s="6">
        <f t="shared" si="412"/>
        <v>0</v>
      </c>
      <c r="K293" s="6">
        <f t="shared" si="412"/>
        <v>0</v>
      </c>
      <c r="L293" s="6">
        <f t="shared" si="412"/>
        <v>1200</v>
      </c>
      <c r="M293" s="7"/>
      <c r="N293" s="7"/>
      <c r="O293" s="7"/>
      <c r="P293" s="6">
        <f t="shared" si="413"/>
        <v>0</v>
      </c>
      <c r="Q293" s="6">
        <f t="shared" si="413"/>
        <v>0</v>
      </c>
      <c r="R293" s="7"/>
      <c r="S293" s="7"/>
      <c r="T293" s="7"/>
      <c r="U293" s="6">
        <f t="shared" si="414"/>
        <v>0</v>
      </c>
      <c r="V293" s="6">
        <f t="shared" si="414"/>
        <v>0</v>
      </c>
      <c r="W293" s="104"/>
    </row>
    <row r="294" spans="1:23" ht="31.5" hidden="1" outlineLevel="7" x14ac:dyDescent="0.2">
      <c r="A294" s="76" t="s">
        <v>513</v>
      </c>
      <c r="B294" s="76" t="s">
        <v>547</v>
      </c>
      <c r="C294" s="76" t="s">
        <v>283</v>
      </c>
      <c r="D294" s="76"/>
      <c r="E294" s="12" t="s">
        <v>284</v>
      </c>
      <c r="F294" s="7"/>
      <c r="G294" s="6">
        <f t="shared" si="412"/>
        <v>1200</v>
      </c>
      <c r="H294" s="6">
        <f t="shared" si="412"/>
        <v>1200</v>
      </c>
      <c r="I294" s="6">
        <f t="shared" si="412"/>
        <v>0</v>
      </c>
      <c r="J294" s="6">
        <f t="shared" si="412"/>
        <v>0</v>
      </c>
      <c r="K294" s="6">
        <f t="shared" si="412"/>
        <v>0</v>
      </c>
      <c r="L294" s="6">
        <f t="shared" si="412"/>
        <v>1200</v>
      </c>
      <c r="M294" s="7"/>
      <c r="N294" s="7"/>
      <c r="O294" s="7"/>
      <c r="P294" s="6">
        <f t="shared" si="413"/>
        <v>0</v>
      </c>
      <c r="Q294" s="6">
        <f t="shared" si="413"/>
        <v>0</v>
      </c>
      <c r="R294" s="7"/>
      <c r="S294" s="7"/>
      <c r="T294" s="7"/>
      <c r="U294" s="6">
        <f t="shared" si="414"/>
        <v>0</v>
      </c>
      <c r="V294" s="6">
        <f t="shared" si="414"/>
        <v>0</v>
      </c>
      <c r="W294" s="104"/>
    </row>
    <row r="295" spans="1:23" ht="15.75" hidden="1" outlineLevel="7" x14ac:dyDescent="0.2">
      <c r="A295" s="77" t="s">
        <v>513</v>
      </c>
      <c r="B295" s="77" t="s">
        <v>547</v>
      </c>
      <c r="C295" s="77" t="s">
        <v>283</v>
      </c>
      <c r="D295" s="77" t="s">
        <v>7</v>
      </c>
      <c r="E295" s="13" t="s">
        <v>8</v>
      </c>
      <c r="F295" s="7"/>
      <c r="G295" s="7">
        <v>1200</v>
      </c>
      <c r="H295" s="7">
        <f>SUM(F295:G295)</f>
        <v>1200</v>
      </c>
      <c r="I295" s="7"/>
      <c r="J295" s="7"/>
      <c r="K295" s="7"/>
      <c r="L295" s="7">
        <f>SUM(H295:K295)</f>
        <v>1200</v>
      </c>
      <c r="M295" s="7"/>
      <c r="N295" s="7"/>
      <c r="O295" s="7"/>
      <c r="P295" s="7"/>
      <c r="Q295" s="7">
        <f>SUM(O295:P295)</f>
        <v>0</v>
      </c>
      <c r="R295" s="7"/>
      <c r="S295" s="7"/>
      <c r="T295" s="7"/>
      <c r="U295" s="7"/>
      <c r="V295" s="7">
        <f>SUM(T295:U295)</f>
        <v>0</v>
      </c>
      <c r="W295" s="104"/>
    </row>
    <row r="296" spans="1:23" ht="15.75" outlineLevel="7" x14ac:dyDescent="0.2">
      <c r="A296" s="76" t="s">
        <v>513</v>
      </c>
      <c r="B296" s="76" t="s">
        <v>549</v>
      </c>
      <c r="C296" s="77"/>
      <c r="D296" s="77"/>
      <c r="E296" s="91" t="s">
        <v>550</v>
      </c>
      <c r="F296" s="6">
        <f t="shared" ref="F296:V296" si="415">F297+F331+F351+F416</f>
        <v>450736.70311</v>
      </c>
      <c r="G296" s="6">
        <f t="shared" si="415"/>
        <v>104535.44026999999</v>
      </c>
      <c r="H296" s="6">
        <f t="shared" si="415"/>
        <v>555272.14338000002</v>
      </c>
      <c r="I296" s="6">
        <f t="shared" si="415"/>
        <v>32508.961630000002</v>
      </c>
      <c r="J296" s="6">
        <f t="shared" si="415"/>
        <v>2134.1478900000002</v>
      </c>
      <c r="K296" s="6">
        <f t="shared" si="415"/>
        <v>84398.608000000007</v>
      </c>
      <c r="L296" s="6">
        <f t="shared" si="415"/>
        <v>674313.86089999997</v>
      </c>
      <c r="M296" s="6">
        <f t="shared" si="415"/>
        <v>365828</v>
      </c>
      <c r="N296" s="6">
        <f t="shared" si="415"/>
        <v>-0.87257000000002272</v>
      </c>
      <c r="O296" s="6">
        <f t="shared" si="415"/>
        <v>365827.12742999999</v>
      </c>
      <c r="P296" s="6">
        <f t="shared" si="415"/>
        <v>17181.391029999999</v>
      </c>
      <c r="Q296" s="6">
        <f t="shared" si="415"/>
        <v>383008.51845999999</v>
      </c>
      <c r="R296" s="6">
        <f t="shared" si="415"/>
        <v>274719.90000000002</v>
      </c>
      <c r="S296" s="6">
        <f t="shared" si="415"/>
        <v>-0.10452999999907972</v>
      </c>
      <c r="T296" s="6">
        <f t="shared" si="415"/>
        <v>274719.79547000001</v>
      </c>
      <c r="U296" s="6">
        <f t="shared" si="415"/>
        <v>0</v>
      </c>
      <c r="V296" s="6">
        <f t="shared" si="415"/>
        <v>274719.79547000001</v>
      </c>
      <c r="W296" s="104"/>
    </row>
    <row r="297" spans="1:23" ht="15.75" outlineLevel="1" x14ac:dyDescent="0.2">
      <c r="A297" s="76" t="s">
        <v>513</v>
      </c>
      <c r="B297" s="76" t="s">
        <v>551</v>
      </c>
      <c r="C297" s="76"/>
      <c r="D297" s="76"/>
      <c r="E297" s="12" t="s">
        <v>552</v>
      </c>
      <c r="F297" s="6">
        <f t="shared" ref="F297:V297" si="416">F298</f>
        <v>201280.36611</v>
      </c>
      <c r="G297" s="6">
        <f t="shared" si="416"/>
        <v>0</v>
      </c>
      <c r="H297" s="6">
        <f t="shared" si="416"/>
        <v>201280.36611</v>
      </c>
      <c r="I297" s="6">
        <f t="shared" si="416"/>
        <v>24665.030420000003</v>
      </c>
      <c r="J297" s="6">
        <f t="shared" si="416"/>
        <v>209.66774000000001</v>
      </c>
      <c r="K297" s="6">
        <f t="shared" si="416"/>
        <v>43362.798079999993</v>
      </c>
      <c r="L297" s="6">
        <f t="shared" si="416"/>
        <v>269517.86235000001</v>
      </c>
      <c r="M297" s="6">
        <f t="shared" si="416"/>
        <v>109934.8</v>
      </c>
      <c r="N297" s="6">
        <f t="shared" si="416"/>
        <v>0</v>
      </c>
      <c r="O297" s="6">
        <f t="shared" si="416"/>
        <v>109934.8</v>
      </c>
      <c r="P297" s="6">
        <f t="shared" si="416"/>
        <v>-1338.62897</v>
      </c>
      <c r="Q297" s="6">
        <f t="shared" si="416"/>
        <v>108596.17103</v>
      </c>
      <c r="R297" s="6">
        <f t="shared" si="416"/>
        <v>17469.400000000001</v>
      </c>
      <c r="S297" s="6">
        <f t="shared" si="416"/>
        <v>0</v>
      </c>
      <c r="T297" s="6">
        <f t="shared" si="416"/>
        <v>17469.400000000001</v>
      </c>
      <c r="U297" s="6">
        <f t="shared" si="416"/>
        <v>0</v>
      </c>
      <c r="V297" s="6">
        <f t="shared" si="416"/>
        <v>17469.400000000001</v>
      </c>
      <c r="W297" s="104"/>
    </row>
    <row r="298" spans="1:23" ht="31.5" outlineLevel="2" collapsed="1" x14ac:dyDescent="0.2">
      <c r="A298" s="76" t="s">
        <v>513</v>
      </c>
      <c r="B298" s="76" t="s">
        <v>551</v>
      </c>
      <c r="C298" s="76" t="s">
        <v>139</v>
      </c>
      <c r="D298" s="76"/>
      <c r="E298" s="12" t="s">
        <v>140</v>
      </c>
      <c r="F298" s="6">
        <f t="shared" ref="F298:V298" si="417">F299+F303</f>
        <v>201280.36611</v>
      </c>
      <c r="G298" s="6">
        <f t="shared" si="417"/>
        <v>0</v>
      </c>
      <c r="H298" s="6">
        <f t="shared" si="417"/>
        <v>201280.36611</v>
      </c>
      <c r="I298" s="6">
        <f t="shared" si="417"/>
        <v>24665.030420000003</v>
      </c>
      <c r="J298" s="6">
        <f t="shared" si="417"/>
        <v>209.66774000000001</v>
      </c>
      <c r="K298" s="6">
        <f t="shared" si="417"/>
        <v>43362.798079999993</v>
      </c>
      <c r="L298" s="6">
        <f t="shared" si="417"/>
        <v>269517.86235000001</v>
      </c>
      <c r="M298" s="6">
        <f t="shared" si="417"/>
        <v>109934.8</v>
      </c>
      <c r="N298" s="6">
        <f t="shared" si="417"/>
        <v>0</v>
      </c>
      <c r="O298" s="6">
        <f t="shared" si="417"/>
        <v>109934.8</v>
      </c>
      <c r="P298" s="6">
        <f t="shared" si="417"/>
        <v>-1338.62897</v>
      </c>
      <c r="Q298" s="6">
        <f t="shared" si="417"/>
        <v>108596.17103</v>
      </c>
      <c r="R298" s="6">
        <f t="shared" si="417"/>
        <v>17469.400000000001</v>
      </c>
      <c r="S298" s="6">
        <f t="shared" si="417"/>
        <v>0</v>
      </c>
      <c r="T298" s="6">
        <f t="shared" si="417"/>
        <v>17469.400000000001</v>
      </c>
      <c r="U298" s="6">
        <f t="shared" si="417"/>
        <v>0</v>
      </c>
      <c r="V298" s="6">
        <f t="shared" si="417"/>
        <v>17469.400000000001</v>
      </c>
      <c r="W298" s="104"/>
    </row>
    <row r="299" spans="1:23" ht="15.75" hidden="1" outlineLevel="3" x14ac:dyDescent="0.2">
      <c r="A299" s="76" t="s">
        <v>513</v>
      </c>
      <c r="B299" s="76" t="s">
        <v>551</v>
      </c>
      <c r="C299" s="76" t="s">
        <v>141</v>
      </c>
      <c r="D299" s="76"/>
      <c r="E299" s="12" t="s">
        <v>538</v>
      </c>
      <c r="F299" s="6">
        <f t="shared" ref="F299:P301" si="418">F300</f>
        <v>5.5</v>
      </c>
      <c r="G299" s="6">
        <f t="shared" si="418"/>
        <v>0</v>
      </c>
      <c r="H299" s="6">
        <f t="shared" si="418"/>
        <v>5.5</v>
      </c>
      <c r="I299" s="6">
        <f t="shared" si="418"/>
        <v>0</v>
      </c>
      <c r="J299" s="6">
        <f t="shared" si="418"/>
        <v>0</v>
      </c>
      <c r="K299" s="6">
        <f t="shared" si="418"/>
        <v>0</v>
      </c>
      <c r="L299" s="6">
        <f t="shared" si="418"/>
        <v>5.5</v>
      </c>
      <c r="M299" s="6">
        <f t="shared" si="418"/>
        <v>5.5</v>
      </c>
      <c r="N299" s="6">
        <f t="shared" si="418"/>
        <v>0</v>
      </c>
      <c r="O299" s="6">
        <f t="shared" si="418"/>
        <v>5.5</v>
      </c>
      <c r="P299" s="6">
        <f t="shared" si="418"/>
        <v>0</v>
      </c>
      <c r="Q299" s="6">
        <f t="shared" ref="Q299:V299" si="419">Q300</f>
        <v>5.5</v>
      </c>
      <c r="R299" s="6">
        <f t="shared" si="419"/>
        <v>5.5</v>
      </c>
      <c r="S299" s="6">
        <f t="shared" si="419"/>
        <v>0</v>
      </c>
      <c r="T299" s="6">
        <f t="shared" si="419"/>
        <v>5.5</v>
      </c>
      <c r="U299" s="6">
        <f t="shared" si="419"/>
        <v>0</v>
      </c>
      <c r="V299" s="6">
        <f t="shared" si="419"/>
        <v>5.5</v>
      </c>
      <c r="W299" s="104"/>
    </row>
    <row r="300" spans="1:23" ht="31.5" hidden="1" outlineLevel="4" x14ac:dyDescent="0.2">
      <c r="A300" s="76" t="s">
        <v>513</v>
      </c>
      <c r="B300" s="76" t="s">
        <v>551</v>
      </c>
      <c r="C300" s="76" t="s">
        <v>176</v>
      </c>
      <c r="D300" s="76"/>
      <c r="E300" s="12" t="s">
        <v>177</v>
      </c>
      <c r="F300" s="6">
        <f t="shared" si="418"/>
        <v>5.5</v>
      </c>
      <c r="G300" s="6">
        <f t="shared" si="418"/>
        <v>0</v>
      </c>
      <c r="H300" s="6">
        <f t="shared" si="418"/>
        <v>5.5</v>
      </c>
      <c r="I300" s="6">
        <f t="shared" si="418"/>
        <v>0</v>
      </c>
      <c r="J300" s="6">
        <f t="shared" si="418"/>
        <v>0</v>
      </c>
      <c r="K300" s="6">
        <f t="shared" si="418"/>
        <v>0</v>
      </c>
      <c r="L300" s="6">
        <f t="shared" si="418"/>
        <v>5.5</v>
      </c>
      <c r="M300" s="6">
        <f t="shared" si="418"/>
        <v>5.5</v>
      </c>
      <c r="N300" s="6">
        <f t="shared" si="418"/>
        <v>0</v>
      </c>
      <c r="O300" s="6">
        <f t="shared" si="418"/>
        <v>5.5</v>
      </c>
      <c r="P300" s="6">
        <f t="shared" si="418"/>
        <v>0</v>
      </c>
      <c r="Q300" s="6">
        <f>Q301</f>
        <v>5.5</v>
      </c>
      <c r="R300" s="6">
        <f t="shared" ref="R300" si="420">R301</f>
        <v>5.5</v>
      </c>
      <c r="S300" s="6">
        <f t="shared" ref="S300:V301" si="421">S301</f>
        <v>0</v>
      </c>
      <c r="T300" s="6">
        <f t="shared" si="421"/>
        <v>5.5</v>
      </c>
      <c r="U300" s="6">
        <f t="shared" si="421"/>
        <v>0</v>
      </c>
      <c r="V300" s="6">
        <f t="shared" si="421"/>
        <v>5.5</v>
      </c>
      <c r="W300" s="104"/>
    </row>
    <row r="301" spans="1:23" ht="30.75" hidden="1" customHeight="1" outlineLevel="5" x14ac:dyDescent="0.2">
      <c r="A301" s="76" t="s">
        <v>513</v>
      </c>
      <c r="B301" s="76" t="s">
        <v>551</v>
      </c>
      <c r="C301" s="76" t="s">
        <v>178</v>
      </c>
      <c r="D301" s="76"/>
      <c r="E301" s="12" t="s">
        <v>425</v>
      </c>
      <c r="F301" s="6">
        <f t="shared" si="418"/>
        <v>5.5</v>
      </c>
      <c r="G301" s="6">
        <f t="shared" si="418"/>
        <v>0</v>
      </c>
      <c r="H301" s="6">
        <f t="shared" si="418"/>
        <v>5.5</v>
      </c>
      <c r="I301" s="6">
        <f t="shared" si="418"/>
        <v>0</v>
      </c>
      <c r="J301" s="6">
        <f t="shared" si="418"/>
        <v>0</v>
      </c>
      <c r="K301" s="6">
        <f t="shared" si="418"/>
        <v>0</v>
      </c>
      <c r="L301" s="6">
        <f t="shared" si="418"/>
        <v>5.5</v>
      </c>
      <c r="M301" s="6">
        <f t="shared" si="418"/>
        <v>5.5</v>
      </c>
      <c r="N301" s="6">
        <f t="shared" si="418"/>
        <v>0</v>
      </c>
      <c r="O301" s="6">
        <f t="shared" si="418"/>
        <v>5.5</v>
      </c>
      <c r="P301" s="6">
        <f t="shared" si="418"/>
        <v>0</v>
      </c>
      <c r="Q301" s="6">
        <f>Q302</f>
        <v>5.5</v>
      </c>
      <c r="R301" s="6">
        <f>R302</f>
        <v>5.5</v>
      </c>
      <c r="S301" s="6">
        <f t="shared" si="421"/>
        <v>0</v>
      </c>
      <c r="T301" s="6">
        <f t="shared" si="421"/>
        <v>5.5</v>
      </c>
      <c r="U301" s="6">
        <f t="shared" si="421"/>
        <v>0</v>
      </c>
      <c r="V301" s="6">
        <f t="shared" si="421"/>
        <v>5.5</v>
      </c>
      <c r="W301" s="104"/>
    </row>
    <row r="302" spans="1:23" ht="31.5" hidden="1" outlineLevel="7" x14ac:dyDescent="0.2">
      <c r="A302" s="77" t="s">
        <v>513</v>
      </c>
      <c r="B302" s="77" t="s">
        <v>551</v>
      </c>
      <c r="C302" s="77" t="s">
        <v>178</v>
      </c>
      <c r="D302" s="77" t="s">
        <v>70</v>
      </c>
      <c r="E302" s="13" t="s">
        <v>71</v>
      </c>
      <c r="F302" s="7">
        <v>5.5</v>
      </c>
      <c r="G302" s="7"/>
      <c r="H302" s="7">
        <f>SUM(F302:G302)</f>
        <v>5.5</v>
      </c>
      <c r="I302" s="7"/>
      <c r="J302" s="7"/>
      <c r="K302" s="7"/>
      <c r="L302" s="7">
        <f>SUM(H302:K302)</f>
        <v>5.5</v>
      </c>
      <c r="M302" s="7">
        <v>5.5</v>
      </c>
      <c r="N302" s="7"/>
      <c r="O302" s="7">
        <f>SUM(M302:N302)</f>
        <v>5.5</v>
      </c>
      <c r="P302" s="7"/>
      <c r="Q302" s="7">
        <f>SUM(O302:P302)</f>
        <v>5.5</v>
      </c>
      <c r="R302" s="7">
        <v>5.5</v>
      </c>
      <c r="S302" s="7"/>
      <c r="T302" s="7">
        <f>SUM(R302:S302)</f>
        <v>5.5</v>
      </c>
      <c r="U302" s="7"/>
      <c r="V302" s="7">
        <f>SUM(T302:U302)</f>
        <v>5.5</v>
      </c>
      <c r="W302" s="104"/>
    </row>
    <row r="303" spans="1:23" ht="31.5" outlineLevel="3" x14ac:dyDescent="0.2">
      <c r="A303" s="76" t="s">
        <v>513</v>
      </c>
      <c r="B303" s="76" t="s">
        <v>551</v>
      </c>
      <c r="C303" s="76" t="s">
        <v>179</v>
      </c>
      <c r="D303" s="76"/>
      <c r="E303" s="12" t="s">
        <v>180</v>
      </c>
      <c r="F303" s="6">
        <f>F304+F326</f>
        <v>201274.86611</v>
      </c>
      <c r="G303" s="6">
        <f>G304+G326</f>
        <v>0</v>
      </c>
      <c r="H303" s="6">
        <f>H304+H326</f>
        <v>201274.86611</v>
      </c>
      <c r="I303" s="6">
        <f>I304+I326</f>
        <v>24665.030420000003</v>
      </c>
      <c r="J303" s="6">
        <f>J304+J326</f>
        <v>209.66774000000001</v>
      </c>
      <c r="K303" s="6">
        <f t="shared" ref="K303:L303" si="422">K304+K326</f>
        <v>43362.798079999993</v>
      </c>
      <c r="L303" s="6">
        <f t="shared" si="422"/>
        <v>269512.36235000001</v>
      </c>
      <c r="M303" s="6">
        <f>M304+M326</f>
        <v>109929.3</v>
      </c>
      <c r="N303" s="6">
        <f t="shared" ref="N303" si="423">N304+N326</f>
        <v>0</v>
      </c>
      <c r="O303" s="6">
        <f t="shared" ref="O303:Q303" si="424">O304+O326</f>
        <v>109929.3</v>
      </c>
      <c r="P303" s="6">
        <f t="shared" si="424"/>
        <v>-1338.62897</v>
      </c>
      <c r="Q303" s="6">
        <f t="shared" si="424"/>
        <v>108590.67103</v>
      </c>
      <c r="R303" s="6">
        <f>R304+R326</f>
        <v>17463.900000000001</v>
      </c>
      <c r="S303" s="6">
        <f t="shared" ref="S303" si="425">S304+S326</f>
        <v>0</v>
      </c>
      <c r="T303" s="6">
        <f t="shared" ref="T303:V303" si="426">T304+T326</f>
        <v>17463.900000000001</v>
      </c>
      <c r="U303" s="6">
        <f t="shared" si="426"/>
        <v>0</v>
      </c>
      <c r="V303" s="6">
        <f t="shared" si="426"/>
        <v>17463.900000000001</v>
      </c>
      <c r="W303" s="104"/>
    </row>
    <row r="304" spans="1:23" ht="15.75" outlineLevel="4" x14ac:dyDescent="0.2">
      <c r="A304" s="76" t="s">
        <v>513</v>
      </c>
      <c r="B304" s="76" t="s">
        <v>551</v>
      </c>
      <c r="C304" s="76" t="s">
        <v>181</v>
      </c>
      <c r="D304" s="76"/>
      <c r="E304" s="12" t="s">
        <v>182</v>
      </c>
      <c r="F304" s="6">
        <f>F305+F309+F312+F316+F320+F322+F324</f>
        <v>45465.866110000003</v>
      </c>
      <c r="G304" s="6">
        <f>G305+G309+G312+G316+G320+G322+G324</f>
        <v>0</v>
      </c>
      <c r="H304" s="6">
        <f>H305+H309+H312+H316+H320+H322+H324</f>
        <v>45465.866110000003</v>
      </c>
      <c r="I304" s="6">
        <f>I305+I309+I312+I316+I320+I322+I324+I318</f>
        <v>4348.0687600000001</v>
      </c>
      <c r="J304" s="6">
        <f t="shared" ref="J304:V304" si="427">J305+J309+J312+J316+J320+J322+J324+J318</f>
        <v>209.66774000000001</v>
      </c>
      <c r="K304" s="6">
        <f t="shared" si="427"/>
        <v>43362.798079999993</v>
      </c>
      <c r="L304" s="6">
        <f t="shared" si="427"/>
        <v>93386.400689999995</v>
      </c>
      <c r="M304" s="6">
        <f t="shared" si="427"/>
        <v>36672</v>
      </c>
      <c r="N304" s="6">
        <f t="shared" si="427"/>
        <v>0</v>
      </c>
      <c r="O304" s="6">
        <f t="shared" si="427"/>
        <v>36672</v>
      </c>
      <c r="P304" s="6">
        <f t="shared" si="427"/>
        <v>0</v>
      </c>
      <c r="Q304" s="6">
        <f t="shared" si="427"/>
        <v>36672</v>
      </c>
      <c r="R304" s="6">
        <f t="shared" si="427"/>
        <v>17463.900000000001</v>
      </c>
      <c r="S304" s="6">
        <f t="shared" si="427"/>
        <v>0</v>
      </c>
      <c r="T304" s="6">
        <f t="shared" si="427"/>
        <v>17463.900000000001</v>
      </c>
      <c r="U304" s="6">
        <f t="shared" si="427"/>
        <v>0</v>
      </c>
      <c r="V304" s="6">
        <f t="shared" si="427"/>
        <v>17463.900000000001</v>
      </c>
      <c r="W304" s="104"/>
    </row>
    <row r="305" spans="1:23" ht="31.5" outlineLevel="5" x14ac:dyDescent="0.2">
      <c r="A305" s="76" t="s">
        <v>513</v>
      </c>
      <c r="B305" s="76" t="s">
        <v>551</v>
      </c>
      <c r="C305" s="76" t="s">
        <v>183</v>
      </c>
      <c r="D305" s="76"/>
      <c r="E305" s="12" t="s">
        <v>184</v>
      </c>
      <c r="F305" s="6">
        <f>F307+F308</f>
        <v>3187.1</v>
      </c>
      <c r="G305" s="6">
        <f>G307+G308</f>
        <v>0</v>
      </c>
      <c r="H305" s="6">
        <f>H307+H308</f>
        <v>3187.1</v>
      </c>
      <c r="I305" s="6">
        <f>I307+I308+I306</f>
        <v>0</v>
      </c>
      <c r="J305" s="6">
        <f t="shared" ref="J305:V305" si="428">J307+J308+J306</f>
        <v>209.66774000000001</v>
      </c>
      <c r="K305" s="6">
        <f t="shared" si="428"/>
        <v>0</v>
      </c>
      <c r="L305" s="6">
        <f t="shared" si="428"/>
        <v>3396.7677400000002</v>
      </c>
      <c r="M305" s="6">
        <f t="shared" si="428"/>
        <v>2762.1</v>
      </c>
      <c r="N305" s="6">
        <f t="shared" si="428"/>
        <v>0</v>
      </c>
      <c r="O305" s="6">
        <f t="shared" si="428"/>
        <v>2762.1</v>
      </c>
      <c r="P305" s="6">
        <f t="shared" si="428"/>
        <v>0</v>
      </c>
      <c r="Q305" s="6">
        <f t="shared" si="428"/>
        <v>2762.1</v>
      </c>
      <c r="R305" s="6">
        <f t="shared" si="428"/>
        <v>2403.4</v>
      </c>
      <c r="S305" s="6">
        <f t="shared" si="428"/>
        <v>0</v>
      </c>
      <c r="T305" s="6">
        <f t="shared" si="428"/>
        <v>2403.4</v>
      </c>
      <c r="U305" s="6">
        <f t="shared" si="428"/>
        <v>0</v>
      </c>
      <c r="V305" s="6">
        <f t="shared" si="428"/>
        <v>2403.4</v>
      </c>
      <c r="W305" s="104"/>
    </row>
    <row r="306" spans="1:23" ht="15.75" outlineLevel="5" x14ac:dyDescent="0.2">
      <c r="A306" s="77" t="s">
        <v>513</v>
      </c>
      <c r="B306" s="77" t="s">
        <v>551</v>
      </c>
      <c r="C306" s="77" t="s">
        <v>183</v>
      </c>
      <c r="D306" s="77" t="s">
        <v>7</v>
      </c>
      <c r="E306" s="13" t="s">
        <v>8</v>
      </c>
      <c r="F306" s="6"/>
      <c r="G306" s="6"/>
      <c r="H306" s="6"/>
      <c r="I306" s="6"/>
      <c r="J306" s="6"/>
      <c r="K306" s="7">
        <v>300</v>
      </c>
      <c r="L306" s="7">
        <f>SUM(H306:K306)</f>
        <v>300</v>
      </c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104"/>
    </row>
    <row r="307" spans="1:23" ht="31.5" outlineLevel="5" x14ac:dyDescent="0.2">
      <c r="A307" s="77" t="s">
        <v>513</v>
      </c>
      <c r="B307" s="77" t="s">
        <v>551</v>
      </c>
      <c r="C307" s="77" t="s">
        <v>183</v>
      </c>
      <c r="D307" s="77" t="s">
        <v>70</v>
      </c>
      <c r="E307" s="13" t="s">
        <v>476</v>
      </c>
      <c r="F307" s="7">
        <f>1587.1-400</f>
        <v>1187.0999999999999</v>
      </c>
      <c r="G307" s="7"/>
      <c r="H307" s="7">
        <f>SUM(F307:G307)</f>
        <v>1187.0999999999999</v>
      </c>
      <c r="I307" s="7"/>
      <c r="J307" s="7">
        <v>209.66774000000001</v>
      </c>
      <c r="K307" s="7">
        <f>-1187.1</f>
        <v>-1187.0999999999999</v>
      </c>
      <c r="L307" s="7">
        <f>SUM(H307:K307)</f>
        <v>209.66774000000009</v>
      </c>
      <c r="M307" s="7">
        <v>1222.0999999999999</v>
      </c>
      <c r="N307" s="7"/>
      <c r="O307" s="7">
        <f t="shared" ref="O307:O308" si="429">SUM(M307:N307)</f>
        <v>1222.0999999999999</v>
      </c>
      <c r="P307" s="7"/>
      <c r="Q307" s="7">
        <f t="shared" ref="Q307:Q308" si="430">SUM(O307:P307)</f>
        <v>1222.0999999999999</v>
      </c>
      <c r="R307" s="7">
        <v>1063.4000000000001</v>
      </c>
      <c r="S307" s="7"/>
      <c r="T307" s="7">
        <f t="shared" ref="T307:T308" si="431">SUM(R307:S307)</f>
        <v>1063.4000000000001</v>
      </c>
      <c r="U307" s="7"/>
      <c r="V307" s="7">
        <f t="shared" ref="V307:V308" si="432">SUM(T307:U307)</f>
        <v>1063.4000000000001</v>
      </c>
      <c r="W307" s="104"/>
    </row>
    <row r="308" spans="1:23" ht="15.75" outlineLevel="7" x14ac:dyDescent="0.2">
      <c r="A308" s="77" t="s">
        <v>513</v>
      </c>
      <c r="B308" s="77" t="s">
        <v>551</v>
      </c>
      <c r="C308" s="77" t="s">
        <v>183</v>
      </c>
      <c r="D308" s="77" t="s">
        <v>15</v>
      </c>
      <c r="E308" s="13" t="s">
        <v>16</v>
      </c>
      <c r="F308" s="7">
        <v>2000</v>
      </c>
      <c r="G308" s="7"/>
      <c r="H308" s="7">
        <f>SUM(F308:G308)</f>
        <v>2000</v>
      </c>
      <c r="I308" s="7"/>
      <c r="J308" s="7"/>
      <c r="K308" s="7">
        <v>887.1</v>
      </c>
      <c r="L308" s="7">
        <f>SUM(H308:K308)</f>
        <v>2887.1</v>
      </c>
      <c r="M308" s="7">
        <v>1540</v>
      </c>
      <c r="N308" s="7"/>
      <c r="O308" s="7">
        <f t="shared" si="429"/>
        <v>1540</v>
      </c>
      <c r="P308" s="7"/>
      <c r="Q308" s="7">
        <f t="shared" si="430"/>
        <v>1540</v>
      </c>
      <c r="R308" s="7">
        <v>1340</v>
      </c>
      <c r="S308" s="7"/>
      <c r="T308" s="7">
        <f t="shared" si="431"/>
        <v>1340</v>
      </c>
      <c r="U308" s="7"/>
      <c r="V308" s="7">
        <f t="shared" si="432"/>
        <v>1340</v>
      </c>
      <c r="W308" s="104"/>
    </row>
    <row r="309" spans="1:23" ht="15.75" outlineLevel="5" collapsed="1" x14ac:dyDescent="0.2">
      <c r="A309" s="76" t="s">
        <v>513</v>
      </c>
      <c r="B309" s="76" t="s">
        <v>551</v>
      </c>
      <c r="C309" s="76" t="s">
        <v>185</v>
      </c>
      <c r="D309" s="76"/>
      <c r="E309" s="12" t="s">
        <v>461</v>
      </c>
      <c r="F309" s="6">
        <f t="shared" ref="F309:T309" si="433">F310+F311</f>
        <v>8843.6</v>
      </c>
      <c r="G309" s="6">
        <f t="shared" si="433"/>
        <v>0</v>
      </c>
      <c r="H309" s="6">
        <f t="shared" si="433"/>
        <v>8843.6</v>
      </c>
      <c r="I309" s="6">
        <f t="shared" si="433"/>
        <v>0</v>
      </c>
      <c r="J309" s="6">
        <f t="shared" si="433"/>
        <v>0</v>
      </c>
      <c r="K309" s="6">
        <f t="shared" si="433"/>
        <v>1300</v>
      </c>
      <c r="L309" s="6">
        <f t="shared" si="433"/>
        <v>10143.6</v>
      </c>
      <c r="M309" s="6">
        <f t="shared" si="433"/>
        <v>6501.5</v>
      </c>
      <c r="N309" s="6">
        <f t="shared" si="433"/>
        <v>0</v>
      </c>
      <c r="O309" s="6">
        <f t="shared" si="433"/>
        <v>6501.5</v>
      </c>
      <c r="P309" s="6">
        <f t="shared" si="433"/>
        <v>0</v>
      </c>
      <c r="Q309" s="6">
        <f t="shared" si="433"/>
        <v>6501.5</v>
      </c>
      <c r="R309" s="6">
        <f t="shared" si="433"/>
        <v>5657.2</v>
      </c>
      <c r="S309" s="6">
        <f t="shared" si="433"/>
        <v>0</v>
      </c>
      <c r="T309" s="6">
        <f t="shared" si="433"/>
        <v>5657.2</v>
      </c>
      <c r="U309" s="6">
        <f t="shared" ref="U309:V309" si="434">U310+U311</f>
        <v>0</v>
      </c>
      <c r="V309" s="6">
        <f t="shared" si="434"/>
        <v>5657.2</v>
      </c>
      <c r="W309" s="104"/>
    </row>
    <row r="310" spans="1:23" ht="15.75" hidden="1" outlineLevel="7" x14ac:dyDescent="0.2">
      <c r="A310" s="77" t="s">
        <v>513</v>
      </c>
      <c r="B310" s="77" t="s">
        <v>551</v>
      </c>
      <c r="C310" s="77" t="s">
        <v>185</v>
      </c>
      <c r="D310" s="77" t="s">
        <v>7</v>
      </c>
      <c r="E310" s="13" t="s">
        <v>8</v>
      </c>
      <c r="F310" s="7">
        <v>750</v>
      </c>
      <c r="G310" s="7"/>
      <c r="H310" s="7">
        <f>SUM(F310:G310)</f>
        <v>750</v>
      </c>
      <c r="I310" s="7"/>
      <c r="J310" s="7"/>
      <c r="K310" s="7"/>
      <c r="L310" s="7">
        <f>SUM(H310:K310)</f>
        <v>750</v>
      </c>
      <c r="M310" s="7">
        <v>577.5</v>
      </c>
      <c r="N310" s="7"/>
      <c r="O310" s="7">
        <f t="shared" ref="O310:O311" si="435">SUM(M310:N310)</f>
        <v>577.5</v>
      </c>
      <c r="P310" s="7"/>
      <c r="Q310" s="7">
        <f t="shared" ref="Q310:Q311" si="436">SUM(O310:P310)</f>
        <v>577.5</v>
      </c>
      <c r="R310" s="7">
        <v>502.5</v>
      </c>
      <c r="S310" s="7"/>
      <c r="T310" s="7">
        <f t="shared" ref="T310:T311" si="437">SUM(R310:S310)</f>
        <v>502.5</v>
      </c>
      <c r="U310" s="7"/>
      <c r="V310" s="7">
        <f t="shared" ref="V310:V311" si="438">SUM(T310:U310)</f>
        <v>502.5</v>
      </c>
      <c r="W310" s="104"/>
    </row>
    <row r="311" spans="1:23" ht="31.5" outlineLevel="7" x14ac:dyDescent="0.2">
      <c r="A311" s="77" t="s">
        <v>513</v>
      </c>
      <c r="B311" s="77" t="s">
        <v>551</v>
      </c>
      <c r="C311" s="77" t="s">
        <v>185</v>
      </c>
      <c r="D311" s="77" t="s">
        <v>70</v>
      </c>
      <c r="E311" s="13" t="s">
        <v>71</v>
      </c>
      <c r="F311" s="7">
        <f>7693.6+400</f>
        <v>8093.6</v>
      </c>
      <c r="G311" s="7"/>
      <c r="H311" s="7">
        <f>SUM(F311:G311)</f>
        <v>8093.6</v>
      </c>
      <c r="I311" s="7"/>
      <c r="J311" s="7"/>
      <c r="K311" s="7">
        <v>1300</v>
      </c>
      <c r="L311" s="7">
        <f>SUM(H311:K311)</f>
        <v>9393.6</v>
      </c>
      <c r="M311" s="7">
        <v>5924</v>
      </c>
      <c r="N311" s="7"/>
      <c r="O311" s="7">
        <f t="shared" si="435"/>
        <v>5924</v>
      </c>
      <c r="P311" s="7"/>
      <c r="Q311" s="7">
        <f t="shared" si="436"/>
        <v>5924</v>
      </c>
      <c r="R311" s="7">
        <v>5154.7</v>
      </c>
      <c r="S311" s="7"/>
      <c r="T311" s="7">
        <f t="shared" si="437"/>
        <v>5154.7</v>
      </c>
      <c r="U311" s="7"/>
      <c r="V311" s="7">
        <f t="shared" si="438"/>
        <v>5154.7</v>
      </c>
      <c r="W311" s="104"/>
    </row>
    <row r="312" spans="1:23" ht="15.75" outlineLevel="5" collapsed="1" x14ac:dyDescent="0.2">
      <c r="A312" s="76" t="s">
        <v>513</v>
      </c>
      <c r="B312" s="76" t="s">
        <v>551</v>
      </c>
      <c r="C312" s="76" t="s">
        <v>186</v>
      </c>
      <c r="D312" s="76"/>
      <c r="E312" s="12" t="s">
        <v>466</v>
      </c>
      <c r="F312" s="6">
        <f>F313+F315</f>
        <v>4489.5</v>
      </c>
      <c r="G312" s="6">
        <f>G313+G315</f>
        <v>0</v>
      </c>
      <c r="H312" s="6">
        <f>H313+H315</f>
        <v>4489.5</v>
      </c>
      <c r="I312" s="6">
        <f>I313+I315+I314</f>
        <v>0</v>
      </c>
      <c r="J312" s="6">
        <f t="shared" ref="J312:V312" si="439">J313+J315+J314</f>
        <v>0</v>
      </c>
      <c r="K312" s="6">
        <f t="shared" si="439"/>
        <v>46105.134079999996</v>
      </c>
      <c r="L312" s="6">
        <f t="shared" si="439"/>
        <v>50594.634079999996</v>
      </c>
      <c r="M312" s="6">
        <f t="shared" si="439"/>
        <v>3468.4</v>
      </c>
      <c r="N312" s="6">
        <f t="shared" si="439"/>
        <v>0</v>
      </c>
      <c r="O312" s="6">
        <f t="shared" si="439"/>
        <v>3468.4</v>
      </c>
      <c r="P312" s="6">
        <f t="shared" si="439"/>
        <v>0</v>
      </c>
      <c r="Q312" s="6">
        <f t="shared" si="439"/>
        <v>3468.4</v>
      </c>
      <c r="R312" s="6">
        <f t="shared" si="439"/>
        <v>3024.5</v>
      </c>
      <c r="S312" s="6">
        <f t="shared" si="439"/>
        <v>0</v>
      </c>
      <c r="T312" s="6">
        <f t="shared" si="439"/>
        <v>3024.5</v>
      </c>
      <c r="U312" s="6">
        <f t="shared" si="439"/>
        <v>0</v>
      </c>
      <c r="V312" s="6">
        <f t="shared" si="439"/>
        <v>3024.5</v>
      </c>
      <c r="W312" s="104"/>
    </row>
    <row r="313" spans="1:23" ht="15.75" hidden="1" outlineLevel="7" x14ac:dyDescent="0.2">
      <c r="A313" s="77" t="s">
        <v>513</v>
      </c>
      <c r="B313" s="77" t="s">
        <v>551</v>
      </c>
      <c r="C313" s="77" t="s">
        <v>186</v>
      </c>
      <c r="D313" s="77" t="s">
        <v>7</v>
      </c>
      <c r="E313" s="13" t="s">
        <v>8</v>
      </c>
      <c r="F313" s="7">
        <v>4439.5</v>
      </c>
      <c r="G313" s="7"/>
      <c r="H313" s="7">
        <f>SUM(F313:G313)</f>
        <v>4439.5</v>
      </c>
      <c r="I313" s="7"/>
      <c r="J313" s="7"/>
      <c r="K313" s="7"/>
      <c r="L313" s="7">
        <f>SUM(H313:K313)</f>
        <v>4439.5</v>
      </c>
      <c r="M313" s="7">
        <v>3418.4</v>
      </c>
      <c r="N313" s="7"/>
      <c r="O313" s="7">
        <f t="shared" ref="O313:O315" si="440">SUM(M313:N313)</f>
        <v>3418.4</v>
      </c>
      <c r="P313" s="7"/>
      <c r="Q313" s="7">
        <f t="shared" ref="Q313:Q315" si="441">SUM(O313:P313)</f>
        <v>3418.4</v>
      </c>
      <c r="R313" s="7">
        <v>2974.5</v>
      </c>
      <c r="S313" s="7"/>
      <c r="T313" s="7">
        <f t="shared" ref="T313:T315" si="442">SUM(R313:S313)</f>
        <v>2974.5</v>
      </c>
      <c r="U313" s="7"/>
      <c r="V313" s="7">
        <f t="shared" ref="V313:V315" si="443">SUM(T313:U313)</f>
        <v>2974.5</v>
      </c>
      <c r="W313" s="104"/>
    </row>
    <row r="314" spans="1:23" ht="15.75" outlineLevel="7" x14ac:dyDescent="0.2">
      <c r="A314" s="77" t="s">
        <v>513</v>
      </c>
      <c r="B314" s="77" t="s">
        <v>551</v>
      </c>
      <c r="C314" s="77" t="s">
        <v>186</v>
      </c>
      <c r="D314" s="77" t="s">
        <v>116</v>
      </c>
      <c r="E314" s="13" t="s">
        <v>117</v>
      </c>
      <c r="F314" s="7"/>
      <c r="G314" s="7"/>
      <c r="H314" s="7"/>
      <c r="I314" s="7"/>
      <c r="J314" s="8"/>
      <c r="K314" s="8">
        <f>41655.698+4449.43608</f>
        <v>46105.134079999996</v>
      </c>
      <c r="L314" s="8">
        <f>SUM(H314:K314)</f>
        <v>46105.134079999996</v>
      </c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104"/>
    </row>
    <row r="315" spans="1:23" ht="31.5" hidden="1" outlineLevel="7" x14ac:dyDescent="0.2">
      <c r="A315" s="77" t="s">
        <v>513</v>
      </c>
      <c r="B315" s="77" t="s">
        <v>551</v>
      </c>
      <c r="C315" s="77" t="s">
        <v>186</v>
      </c>
      <c r="D315" s="77" t="s">
        <v>70</v>
      </c>
      <c r="E315" s="13" t="s">
        <v>71</v>
      </c>
      <c r="F315" s="7">
        <v>50</v>
      </c>
      <c r="G315" s="7"/>
      <c r="H315" s="7">
        <f>SUM(F315:G315)</f>
        <v>50</v>
      </c>
      <c r="I315" s="7"/>
      <c r="J315" s="7"/>
      <c r="K315" s="7"/>
      <c r="L315" s="7">
        <f>SUM(H315:K315)</f>
        <v>50</v>
      </c>
      <c r="M315" s="7">
        <v>50</v>
      </c>
      <c r="N315" s="7"/>
      <c r="O315" s="7">
        <f t="shared" si="440"/>
        <v>50</v>
      </c>
      <c r="P315" s="7"/>
      <c r="Q315" s="7">
        <f t="shared" si="441"/>
        <v>50</v>
      </c>
      <c r="R315" s="7">
        <v>50</v>
      </c>
      <c r="S315" s="7"/>
      <c r="T315" s="7">
        <f t="shared" si="442"/>
        <v>50</v>
      </c>
      <c r="U315" s="7"/>
      <c r="V315" s="7">
        <f t="shared" si="443"/>
        <v>50</v>
      </c>
      <c r="W315" s="104"/>
    </row>
    <row r="316" spans="1:23" ht="31.5" outlineLevel="5" x14ac:dyDescent="0.2">
      <c r="A316" s="76" t="s">
        <v>513</v>
      </c>
      <c r="B316" s="76" t="s">
        <v>551</v>
      </c>
      <c r="C316" s="76" t="s">
        <v>187</v>
      </c>
      <c r="D316" s="76"/>
      <c r="E316" s="12" t="s">
        <v>426</v>
      </c>
      <c r="F316" s="6">
        <f t="shared" ref="F316:V316" si="444">F317</f>
        <v>11727.8</v>
      </c>
      <c r="G316" s="6">
        <f t="shared" si="444"/>
        <v>0</v>
      </c>
      <c r="H316" s="6">
        <f t="shared" si="444"/>
        <v>11727.8</v>
      </c>
      <c r="I316" s="6">
        <f t="shared" si="444"/>
        <v>0</v>
      </c>
      <c r="J316" s="6">
        <f t="shared" si="444"/>
        <v>0</v>
      </c>
      <c r="K316" s="6">
        <f t="shared" si="444"/>
        <v>-4042.3359999999998</v>
      </c>
      <c r="L316" s="6">
        <f t="shared" si="444"/>
        <v>7685.4639999999999</v>
      </c>
      <c r="M316" s="6">
        <f t="shared" si="444"/>
        <v>7374.5</v>
      </c>
      <c r="N316" s="6">
        <f t="shared" si="444"/>
        <v>0</v>
      </c>
      <c r="O316" s="6">
        <f t="shared" si="444"/>
        <v>7374.5</v>
      </c>
      <c r="P316" s="6">
        <f t="shared" si="444"/>
        <v>0</v>
      </c>
      <c r="Q316" s="6">
        <f t="shared" si="444"/>
        <v>7374.5</v>
      </c>
      <c r="R316" s="6">
        <f t="shared" si="444"/>
        <v>6378.8</v>
      </c>
      <c r="S316" s="6">
        <f t="shared" si="444"/>
        <v>0</v>
      </c>
      <c r="T316" s="6">
        <f t="shared" si="444"/>
        <v>6378.8</v>
      </c>
      <c r="U316" s="6">
        <f t="shared" si="444"/>
        <v>0</v>
      </c>
      <c r="V316" s="6">
        <f t="shared" si="444"/>
        <v>6378.8</v>
      </c>
      <c r="W316" s="104"/>
    </row>
    <row r="317" spans="1:23" ht="15.75" outlineLevel="7" x14ac:dyDescent="0.2">
      <c r="A317" s="77" t="s">
        <v>513</v>
      </c>
      <c r="B317" s="77" t="s">
        <v>551</v>
      </c>
      <c r="C317" s="77" t="s">
        <v>187</v>
      </c>
      <c r="D317" s="77" t="s">
        <v>116</v>
      </c>
      <c r="E317" s="13" t="s">
        <v>117</v>
      </c>
      <c r="F317" s="7">
        <v>11727.8</v>
      </c>
      <c r="G317" s="7"/>
      <c r="H317" s="7">
        <f>SUM(F317:G317)</f>
        <v>11727.8</v>
      </c>
      <c r="I317" s="7"/>
      <c r="J317" s="7"/>
      <c r="K317" s="7">
        <v>-4042.3359999999998</v>
      </c>
      <c r="L317" s="7">
        <f>SUM(H317:K317)</f>
        <v>7685.4639999999999</v>
      </c>
      <c r="M317" s="7">
        <v>7374.5</v>
      </c>
      <c r="N317" s="7"/>
      <c r="O317" s="7">
        <f>SUM(M317:N317)</f>
        <v>7374.5</v>
      </c>
      <c r="P317" s="7"/>
      <c r="Q317" s="7">
        <f>SUM(O317:P317)</f>
        <v>7374.5</v>
      </c>
      <c r="R317" s="7">
        <v>6378.8</v>
      </c>
      <c r="S317" s="7"/>
      <c r="T317" s="7">
        <f>SUM(R317:S317)</f>
        <v>6378.8</v>
      </c>
      <c r="U317" s="7"/>
      <c r="V317" s="7">
        <f>SUM(T317:U317)</f>
        <v>6378.8</v>
      </c>
      <c r="W317" s="104"/>
    </row>
    <row r="318" spans="1:23" ht="31.5" outlineLevel="7" x14ac:dyDescent="0.2">
      <c r="A318" s="76" t="s">
        <v>513</v>
      </c>
      <c r="B318" s="76" t="s">
        <v>551</v>
      </c>
      <c r="C318" s="76" t="s">
        <v>187</v>
      </c>
      <c r="D318" s="76"/>
      <c r="E318" s="12" t="s">
        <v>743</v>
      </c>
      <c r="F318" s="7"/>
      <c r="G318" s="7"/>
      <c r="H318" s="7"/>
      <c r="I318" s="6">
        <f t="shared" ref="I318:L318" si="445">I319</f>
        <v>4348.0687600000001</v>
      </c>
      <c r="J318" s="6">
        <f t="shared" si="445"/>
        <v>0</v>
      </c>
      <c r="K318" s="6">
        <f t="shared" si="445"/>
        <v>0</v>
      </c>
      <c r="L318" s="6">
        <f t="shared" si="445"/>
        <v>4348.0687600000001</v>
      </c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104"/>
    </row>
    <row r="319" spans="1:23" ht="15.75" outlineLevel="7" x14ac:dyDescent="0.2">
      <c r="A319" s="77" t="s">
        <v>513</v>
      </c>
      <c r="B319" s="77" t="s">
        <v>551</v>
      </c>
      <c r="C319" s="77" t="s">
        <v>187</v>
      </c>
      <c r="D319" s="77" t="s">
        <v>116</v>
      </c>
      <c r="E319" s="13" t="s">
        <v>117</v>
      </c>
      <c r="F319" s="7"/>
      <c r="G319" s="7"/>
      <c r="H319" s="7"/>
      <c r="I319" s="7">
        <f>3043.64813+1304.42063</f>
        <v>4348.0687600000001</v>
      </c>
      <c r="J319" s="7"/>
      <c r="K319" s="7"/>
      <c r="L319" s="7">
        <f>SUM(H319:K319)</f>
        <v>4348.0687600000001</v>
      </c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104"/>
    </row>
    <row r="320" spans="1:23" ht="31.5" hidden="1" outlineLevel="7" x14ac:dyDescent="0.2">
      <c r="A320" s="76" t="s">
        <v>513</v>
      </c>
      <c r="B320" s="76" t="s">
        <v>551</v>
      </c>
      <c r="C320" s="76" t="s">
        <v>488</v>
      </c>
      <c r="D320" s="76"/>
      <c r="E320" s="12" t="s">
        <v>620</v>
      </c>
      <c r="F320" s="6">
        <f t="shared" ref="F320:V320" si="446">F321</f>
        <v>867.8</v>
      </c>
      <c r="G320" s="6">
        <f t="shared" si="446"/>
        <v>0</v>
      </c>
      <c r="H320" s="6">
        <f t="shared" si="446"/>
        <v>867.8</v>
      </c>
      <c r="I320" s="6">
        <f t="shared" si="446"/>
        <v>0</v>
      </c>
      <c r="J320" s="6">
        <f t="shared" si="446"/>
        <v>0</v>
      </c>
      <c r="K320" s="6">
        <f t="shared" si="446"/>
        <v>0</v>
      </c>
      <c r="L320" s="6">
        <f t="shared" si="446"/>
        <v>867.8</v>
      </c>
      <c r="M320" s="6">
        <f t="shared" si="446"/>
        <v>0</v>
      </c>
      <c r="N320" s="6">
        <f t="shared" si="446"/>
        <v>0</v>
      </c>
      <c r="O320" s="6"/>
      <c r="P320" s="6">
        <f t="shared" si="446"/>
        <v>0</v>
      </c>
      <c r="Q320" s="6">
        <f t="shared" si="446"/>
        <v>0</v>
      </c>
      <c r="R320" s="6">
        <f t="shared" si="446"/>
        <v>0</v>
      </c>
      <c r="S320" s="6">
        <f t="shared" si="446"/>
        <v>0</v>
      </c>
      <c r="T320" s="6"/>
      <c r="U320" s="6">
        <f t="shared" si="446"/>
        <v>0</v>
      </c>
      <c r="V320" s="6">
        <f t="shared" si="446"/>
        <v>0</v>
      </c>
      <c r="W320" s="104"/>
    </row>
    <row r="321" spans="1:23" ht="31.5" hidden="1" outlineLevel="7" x14ac:dyDescent="0.2">
      <c r="A321" s="77" t="s">
        <v>513</v>
      </c>
      <c r="B321" s="77" t="s">
        <v>551</v>
      </c>
      <c r="C321" s="77" t="s">
        <v>488</v>
      </c>
      <c r="D321" s="77" t="s">
        <v>70</v>
      </c>
      <c r="E321" s="13" t="s">
        <v>71</v>
      </c>
      <c r="F321" s="7">
        <v>867.8</v>
      </c>
      <c r="G321" s="7"/>
      <c r="H321" s="7">
        <f>SUM(F321:G321)</f>
        <v>867.8</v>
      </c>
      <c r="I321" s="7"/>
      <c r="J321" s="7"/>
      <c r="K321" s="7"/>
      <c r="L321" s="7">
        <f>SUM(H321:K321)</f>
        <v>867.8</v>
      </c>
      <c r="M321" s="8"/>
      <c r="N321" s="7"/>
      <c r="O321" s="7"/>
      <c r="P321" s="7"/>
      <c r="Q321" s="7">
        <f>SUM(O321:P321)</f>
        <v>0</v>
      </c>
      <c r="R321" s="8"/>
      <c r="S321" s="7"/>
      <c r="T321" s="7"/>
      <c r="U321" s="7"/>
      <c r="V321" s="7">
        <f>SUM(T321:U321)</f>
        <v>0</v>
      </c>
      <c r="W321" s="104"/>
    </row>
    <row r="322" spans="1:23" ht="31.5" hidden="1" outlineLevel="7" x14ac:dyDescent="0.2">
      <c r="A322" s="76" t="s">
        <v>513</v>
      </c>
      <c r="B322" s="76" t="s">
        <v>551</v>
      </c>
      <c r="C322" s="76" t="s">
        <v>488</v>
      </c>
      <c r="D322" s="76"/>
      <c r="E322" s="12" t="s">
        <v>619</v>
      </c>
      <c r="F322" s="6">
        <f>F323</f>
        <v>2603.3661099999999</v>
      </c>
      <c r="G322" s="6">
        <f t="shared" ref="G322:L322" si="447">G323</f>
        <v>0</v>
      </c>
      <c r="H322" s="6">
        <f t="shared" si="447"/>
        <v>2603.3661099999999</v>
      </c>
      <c r="I322" s="6">
        <f t="shared" si="447"/>
        <v>0</v>
      </c>
      <c r="J322" s="6">
        <f t="shared" si="447"/>
        <v>0</v>
      </c>
      <c r="K322" s="6">
        <f t="shared" si="447"/>
        <v>0</v>
      </c>
      <c r="L322" s="6">
        <f t="shared" si="447"/>
        <v>2603.3661099999999</v>
      </c>
      <c r="M322" s="6">
        <f t="shared" ref="M322:R322" si="448">M323</f>
        <v>0</v>
      </c>
      <c r="N322" s="6">
        <f t="shared" ref="N322" si="449">N323</f>
        <v>0</v>
      </c>
      <c r="O322" s="6"/>
      <c r="P322" s="6">
        <f t="shared" ref="P322:Q322" si="450">P323</f>
        <v>0</v>
      </c>
      <c r="Q322" s="6">
        <f t="shared" si="450"/>
        <v>0</v>
      </c>
      <c r="R322" s="6">
        <f t="shared" si="448"/>
        <v>0</v>
      </c>
      <c r="S322" s="6">
        <f t="shared" ref="S322" si="451">S323</f>
        <v>0</v>
      </c>
      <c r="T322" s="6"/>
      <c r="U322" s="6">
        <f t="shared" ref="U322:V322" si="452">U323</f>
        <v>0</v>
      </c>
      <c r="V322" s="6">
        <f t="shared" si="452"/>
        <v>0</v>
      </c>
      <c r="W322" s="104"/>
    </row>
    <row r="323" spans="1:23" ht="31.5" hidden="1" outlineLevel="7" x14ac:dyDescent="0.2">
      <c r="A323" s="77" t="s">
        <v>513</v>
      </c>
      <c r="B323" s="77" t="s">
        <v>551</v>
      </c>
      <c r="C323" s="77" t="s">
        <v>488</v>
      </c>
      <c r="D323" s="77" t="s">
        <v>70</v>
      </c>
      <c r="E323" s="13" t="s">
        <v>71</v>
      </c>
      <c r="F323" s="7">
        <v>2603.3661099999999</v>
      </c>
      <c r="G323" s="7"/>
      <c r="H323" s="7">
        <f>SUM(F323:G323)</f>
        <v>2603.3661099999999</v>
      </c>
      <c r="I323" s="7"/>
      <c r="J323" s="7"/>
      <c r="K323" s="7"/>
      <c r="L323" s="7">
        <f>SUM(H323:K323)</f>
        <v>2603.3661099999999</v>
      </c>
      <c r="M323" s="7"/>
      <c r="N323" s="7"/>
      <c r="O323" s="7"/>
      <c r="P323" s="7"/>
      <c r="Q323" s="7">
        <f>SUM(O323:P323)</f>
        <v>0</v>
      </c>
      <c r="R323" s="7"/>
      <c r="S323" s="7"/>
      <c r="T323" s="7"/>
      <c r="U323" s="7"/>
      <c r="V323" s="7">
        <f>SUM(T323:U323)</f>
        <v>0</v>
      </c>
      <c r="W323" s="104"/>
    </row>
    <row r="324" spans="1:23" ht="65.25" customHeight="1" outlineLevel="7" x14ac:dyDescent="0.2">
      <c r="A324" s="76" t="s">
        <v>513</v>
      </c>
      <c r="B324" s="76" t="s">
        <v>551</v>
      </c>
      <c r="C324" s="76" t="s">
        <v>710</v>
      </c>
      <c r="D324" s="76"/>
      <c r="E324" s="92" t="s">
        <v>709</v>
      </c>
      <c r="F324" s="6">
        <f t="shared" ref="F324:U324" si="453">F325</f>
        <v>13746.7</v>
      </c>
      <c r="G324" s="6">
        <f t="shared" si="453"/>
        <v>0</v>
      </c>
      <c r="H324" s="6">
        <f t="shared" si="453"/>
        <v>13746.7</v>
      </c>
      <c r="I324" s="6">
        <f t="shared" si="453"/>
        <v>0</v>
      </c>
      <c r="J324" s="6">
        <f t="shared" si="453"/>
        <v>0</v>
      </c>
      <c r="K324" s="6">
        <f t="shared" si="453"/>
        <v>0</v>
      </c>
      <c r="L324" s="6">
        <f t="shared" si="453"/>
        <v>13746.7</v>
      </c>
      <c r="M324" s="6">
        <f t="shared" si="453"/>
        <v>16565.5</v>
      </c>
      <c r="N324" s="6">
        <f t="shared" si="453"/>
        <v>0</v>
      </c>
      <c r="O324" s="6">
        <f t="shared" si="453"/>
        <v>16565.5</v>
      </c>
      <c r="P324" s="6">
        <f t="shared" si="453"/>
        <v>0</v>
      </c>
      <c r="Q324" s="6">
        <f t="shared" si="453"/>
        <v>16565.5</v>
      </c>
      <c r="R324" s="6">
        <f>R325</f>
        <v>0</v>
      </c>
      <c r="S324" s="6">
        <f t="shared" si="453"/>
        <v>0</v>
      </c>
      <c r="T324" s="6"/>
      <c r="U324" s="6">
        <f t="shared" si="453"/>
        <v>0</v>
      </c>
      <c r="V324" s="6"/>
      <c r="W324" s="104"/>
    </row>
    <row r="325" spans="1:23" ht="15.75" outlineLevel="7" x14ac:dyDescent="0.2">
      <c r="A325" s="77" t="s">
        <v>513</v>
      </c>
      <c r="B325" s="77" t="s">
        <v>551</v>
      </c>
      <c r="C325" s="76" t="s">
        <v>710</v>
      </c>
      <c r="D325" s="77" t="s">
        <v>116</v>
      </c>
      <c r="E325" s="13" t="s">
        <v>117</v>
      </c>
      <c r="F325" s="7">
        <v>13746.7</v>
      </c>
      <c r="G325" s="7"/>
      <c r="H325" s="7">
        <f>SUM(F325:G325)</f>
        <v>13746.7</v>
      </c>
      <c r="I325" s="7"/>
      <c r="J325" s="7"/>
      <c r="K325" s="7"/>
      <c r="L325" s="7">
        <f>SUM(H325:K325)</f>
        <v>13746.7</v>
      </c>
      <c r="M325" s="7">
        <v>16565.5</v>
      </c>
      <c r="N325" s="7"/>
      <c r="O325" s="7">
        <f>SUM(M325:N325)</f>
        <v>16565.5</v>
      </c>
      <c r="P325" s="7"/>
      <c r="Q325" s="7">
        <f>SUM(O325:P325)</f>
        <v>16565.5</v>
      </c>
      <c r="R325" s="7"/>
      <c r="S325" s="7"/>
      <c r="T325" s="7"/>
      <c r="U325" s="7"/>
      <c r="V325" s="7"/>
      <c r="W325" s="104"/>
    </row>
    <row r="326" spans="1:23" ht="31.5" outlineLevel="4" x14ac:dyDescent="0.2">
      <c r="A326" s="76" t="s">
        <v>513</v>
      </c>
      <c r="B326" s="76" t="s">
        <v>551</v>
      </c>
      <c r="C326" s="76" t="s">
        <v>188</v>
      </c>
      <c r="D326" s="76"/>
      <c r="E326" s="12" t="s">
        <v>189</v>
      </c>
      <c r="F326" s="6">
        <f t="shared" ref="F326:S326" si="454">F327+F329</f>
        <v>155809</v>
      </c>
      <c r="G326" s="6">
        <f t="shared" ref="G326:J326" si="455">G327+G329</f>
        <v>0</v>
      </c>
      <c r="H326" s="6">
        <f t="shared" si="455"/>
        <v>155809</v>
      </c>
      <c r="I326" s="6">
        <f t="shared" si="455"/>
        <v>20316.961660000001</v>
      </c>
      <c r="J326" s="6">
        <f t="shared" si="455"/>
        <v>0</v>
      </c>
      <c r="K326" s="6">
        <f t="shared" ref="K326:L326" si="456">K327+K329</f>
        <v>0</v>
      </c>
      <c r="L326" s="6">
        <f t="shared" si="456"/>
        <v>176125.96166</v>
      </c>
      <c r="M326" s="6">
        <f t="shared" si="454"/>
        <v>73257.3</v>
      </c>
      <c r="N326" s="6">
        <f t="shared" si="454"/>
        <v>0</v>
      </c>
      <c r="O326" s="6">
        <f t="shared" si="454"/>
        <v>73257.3</v>
      </c>
      <c r="P326" s="6">
        <f t="shared" si="454"/>
        <v>-1338.62897</v>
      </c>
      <c r="Q326" s="6">
        <f t="shared" si="454"/>
        <v>71918.671029999998</v>
      </c>
      <c r="R326" s="6">
        <f t="shared" si="454"/>
        <v>0</v>
      </c>
      <c r="S326" s="6">
        <f t="shared" si="454"/>
        <v>0</v>
      </c>
      <c r="T326" s="6"/>
      <c r="U326" s="6">
        <f t="shared" ref="U326" si="457">U327+U329</f>
        <v>0</v>
      </c>
      <c r="V326" s="6"/>
      <c r="W326" s="104"/>
    </row>
    <row r="327" spans="1:23" ht="15.75" outlineLevel="5" x14ac:dyDescent="0.2">
      <c r="A327" s="76" t="s">
        <v>513</v>
      </c>
      <c r="B327" s="76" t="s">
        <v>551</v>
      </c>
      <c r="C327" s="76" t="s">
        <v>190</v>
      </c>
      <c r="D327" s="76"/>
      <c r="E327" s="12" t="s">
        <v>191</v>
      </c>
      <c r="F327" s="6">
        <f t="shared" ref="F327:U327" si="458">F328</f>
        <v>145162.4</v>
      </c>
      <c r="G327" s="6">
        <f t="shared" si="458"/>
        <v>0</v>
      </c>
      <c r="H327" s="6">
        <f t="shared" si="458"/>
        <v>145162.4</v>
      </c>
      <c r="I327" s="6">
        <f t="shared" si="458"/>
        <v>16879.961660000001</v>
      </c>
      <c r="J327" s="6">
        <f t="shared" si="458"/>
        <v>0</v>
      </c>
      <c r="K327" s="6">
        <f t="shared" si="458"/>
        <v>0</v>
      </c>
      <c r="L327" s="6">
        <f t="shared" si="458"/>
        <v>162042.36166</v>
      </c>
      <c r="M327" s="6">
        <f t="shared" si="458"/>
        <v>49283.3</v>
      </c>
      <c r="N327" s="6">
        <f t="shared" si="458"/>
        <v>0</v>
      </c>
      <c r="O327" s="6">
        <f t="shared" si="458"/>
        <v>49283.3</v>
      </c>
      <c r="P327" s="6">
        <f t="shared" si="458"/>
        <v>0</v>
      </c>
      <c r="Q327" s="6">
        <f t="shared" si="458"/>
        <v>49283.3</v>
      </c>
      <c r="R327" s="6">
        <f t="shared" si="458"/>
        <v>0</v>
      </c>
      <c r="S327" s="6">
        <f t="shared" si="458"/>
        <v>0</v>
      </c>
      <c r="T327" s="6"/>
      <c r="U327" s="6">
        <f t="shared" si="458"/>
        <v>0</v>
      </c>
      <c r="V327" s="6"/>
      <c r="W327" s="104"/>
    </row>
    <row r="328" spans="1:23" ht="15.75" outlineLevel="7" x14ac:dyDescent="0.2">
      <c r="A328" s="77" t="s">
        <v>513</v>
      </c>
      <c r="B328" s="77" t="s">
        <v>551</v>
      </c>
      <c r="C328" s="77" t="s">
        <v>190</v>
      </c>
      <c r="D328" s="77" t="s">
        <v>116</v>
      </c>
      <c r="E328" s="13" t="s">
        <v>117</v>
      </c>
      <c r="F328" s="7">
        <v>145162.4</v>
      </c>
      <c r="G328" s="7"/>
      <c r="H328" s="7">
        <f>SUM(F328:G328)</f>
        <v>145162.4</v>
      </c>
      <c r="I328" s="7">
        <v>16879.961660000001</v>
      </c>
      <c r="J328" s="7"/>
      <c r="K328" s="7"/>
      <c r="L328" s="7">
        <f>SUM(H328:K328)</f>
        <v>162042.36166</v>
      </c>
      <c r="M328" s="7">
        <v>49283.3</v>
      </c>
      <c r="N328" s="7"/>
      <c r="O328" s="7">
        <f>SUM(M328:N328)</f>
        <v>49283.3</v>
      </c>
      <c r="P328" s="7"/>
      <c r="Q328" s="7">
        <f>SUM(O328:P328)</f>
        <v>49283.3</v>
      </c>
      <c r="R328" s="7"/>
      <c r="S328" s="7"/>
      <c r="T328" s="7"/>
      <c r="U328" s="7"/>
      <c r="V328" s="7"/>
      <c r="W328" s="104"/>
    </row>
    <row r="329" spans="1:23" ht="31.5" outlineLevel="5" x14ac:dyDescent="0.2">
      <c r="A329" s="76" t="s">
        <v>513</v>
      </c>
      <c r="B329" s="76" t="s">
        <v>551</v>
      </c>
      <c r="C329" s="76" t="s">
        <v>192</v>
      </c>
      <c r="D329" s="76"/>
      <c r="E329" s="12" t="s">
        <v>193</v>
      </c>
      <c r="F329" s="6">
        <f t="shared" ref="F329:U329" si="459">F330</f>
        <v>10646.6</v>
      </c>
      <c r="G329" s="6">
        <f t="shared" si="459"/>
        <v>0</v>
      </c>
      <c r="H329" s="6">
        <f t="shared" si="459"/>
        <v>10646.6</v>
      </c>
      <c r="I329" s="6">
        <f t="shared" si="459"/>
        <v>3437</v>
      </c>
      <c r="J329" s="6">
        <f t="shared" si="459"/>
        <v>0</v>
      </c>
      <c r="K329" s="6">
        <f t="shared" si="459"/>
        <v>0</v>
      </c>
      <c r="L329" s="6">
        <f t="shared" si="459"/>
        <v>14083.6</v>
      </c>
      <c r="M329" s="6">
        <f t="shared" si="459"/>
        <v>23974</v>
      </c>
      <c r="N329" s="6">
        <f t="shared" si="459"/>
        <v>0</v>
      </c>
      <c r="O329" s="6">
        <f t="shared" si="459"/>
        <v>23974</v>
      </c>
      <c r="P329" s="6">
        <f t="shared" si="459"/>
        <v>-1338.62897</v>
      </c>
      <c r="Q329" s="6">
        <f t="shared" si="459"/>
        <v>22635.371029999998</v>
      </c>
      <c r="R329" s="6">
        <f t="shared" si="459"/>
        <v>0</v>
      </c>
      <c r="S329" s="6">
        <f t="shared" si="459"/>
        <v>0</v>
      </c>
      <c r="T329" s="6"/>
      <c r="U329" s="6">
        <f t="shared" si="459"/>
        <v>0</v>
      </c>
      <c r="V329" s="6"/>
      <c r="W329" s="104"/>
    </row>
    <row r="330" spans="1:23" ht="15.75" outlineLevel="7" x14ac:dyDescent="0.2">
      <c r="A330" s="77" t="s">
        <v>513</v>
      </c>
      <c r="B330" s="77" t="s">
        <v>551</v>
      </c>
      <c r="C330" s="77" t="s">
        <v>192</v>
      </c>
      <c r="D330" s="77" t="s">
        <v>116</v>
      </c>
      <c r="E330" s="13" t="s">
        <v>117</v>
      </c>
      <c r="F330" s="7">
        <v>10646.6</v>
      </c>
      <c r="G330" s="7"/>
      <c r="H330" s="7">
        <f>SUM(F330:G330)</f>
        <v>10646.6</v>
      </c>
      <c r="I330" s="7">
        <v>3437</v>
      </c>
      <c r="J330" s="7"/>
      <c r="K330" s="7"/>
      <c r="L330" s="7">
        <f>SUM(H330:K330)</f>
        <v>14083.6</v>
      </c>
      <c r="M330" s="7">
        <v>23974</v>
      </c>
      <c r="N330" s="7"/>
      <c r="O330" s="7">
        <f>SUM(M330:N330)</f>
        <v>23974</v>
      </c>
      <c r="P330" s="7">
        <v>-1338.62897</v>
      </c>
      <c r="Q330" s="7">
        <f>SUM(O330:P330)</f>
        <v>22635.371029999998</v>
      </c>
      <c r="R330" s="7"/>
      <c r="S330" s="7"/>
      <c r="T330" s="7"/>
      <c r="U330" s="7"/>
      <c r="V330" s="7"/>
      <c r="W330" s="104"/>
    </row>
    <row r="331" spans="1:23" ht="15.75" outlineLevel="1" x14ac:dyDescent="0.2">
      <c r="A331" s="76" t="s">
        <v>513</v>
      </c>
      <c r="B331" s="76" t="s">
        <v>553</v>
      </c>
      <c r="C331" s="76"/>
      <c r="D331" s="76"/>
      <c r="E331" s="12" t="s">
        <v>554</v>
      </c>
      <c r="F331" s="6">
        <f t="shared" ref="F331:V332" si="460">F332</f>
        <v>12861.800000000001</v>
      </c>
      <c r="G331" s="6">
        <f t="shared" si="460"/>
        <v>0</v>
      </c>
      <c r="H331" s="6">
        <f t="shared" si="460"/>
        <v>12861.800000000001</v>
      </c>
      <c r="I331" s="6">
        <f t="shared" si="460"/>
        <v>0</v>
      </c>
      <c r="J331" s="6">
        <f t="shared" si="460"/>
        <v>1924.4801500000001</v>
      </c>
      <c r="K331" s="6">
        <f t="shared" si="460"/>
        <v>29969.261150000006</v>
      </c>
      <c r="L331" s="6">
        <f t="shared" si="460"/>
        <v>44755.541299999997</v>
      </c>
      <c r="M331" s="6">
        <f t="shared" ref="M331:M332" si="461">M332</f>
        <v>4995.5</v>
      </c>
      <c r="N331" s="6">
        <f t="shared" si="460"/>
        <v>0</v>
      </c>
      <c r="O331" s="6">
        <f t="shared" si="460"/>
        <v>4995.5</v>
      </c>
      <c r="P331" s="6">
        <f t="shared" si="460"/>
        <v>18520.02</v>
      </c>
      <c r="Q331" s="6">
        <f t="shared" si="460"/>
        <v>23515.52</v>
      </c>
      <c r="R331" s="6">
        <f t="shared" ref="R331:R332" si="462">R332</f>
        <v>4346.8</v>
      </c>
      <c r="S331" s="6">
        <f t="shared" si="460"/>
        <v>0</v>
      </c>
      <c r="T331" s="6">
        <f t="shared" si="460"/>
        <v>4346.8</v>
      </c>
      <c r="U331" s="6">
        <f t="shared" si="460"/>
        <v>0</v>
      </c>
      <c r="V331" s="6">
        <f t="shared" si="460"/>
        <v>4346.8</v>
      </c>
      <c r="W331" s="104"/>
    </row>
    <row r="332" spans="1:23" ht="31.5" outlineLevel="2" x14ac:dyDescent="0.2">
      <c r="A332" s="76" t="s">
        <v>513</v>
      </c>
      <c r="B332" s="76" t="s">
        <v>553</v>
      </c>
      <c r="C332" s="76" t="s">
        <v>139</v>
      </c>
      <c r="D332" s="76"/>
      <c r="E332" s="12" t="s">
        <v>140</v>
      </c>
      <c r="F332" s="6">
        <f t="shared" si="460"/>
        <v>12861.800000000001</v>
      </c>
      <c r="G332" s="6">
        <f t="shared" si="460"/>
        <v>0</v>
      </c>
      <c r="H332" s="6">
        <f t="shared" si="460"/>
        <v>12861.800000000001</v>
      </c>
      <c r="I332" s="6">
        <f t="shared" si="460"/>
        <v>0</v>
      </c>
      <c r="J332" s="6">
        <f t="shared" si="460"/>
        <v>1924.4801500000001</v>
      </c>
      <c r="K332" s="6">
        <f t="shared" si="460"/>
        <v>29969.261150000006</v>
      </c>
      <c r="L332" s="6">
        <f t="shared" si="460"/>
        <v>44755.541299999997</v>
      </c>
      <c r="M332" s="6">
        <f t="shared" si="461"/>
        <v>4995.5</v>
      </c>
      <c r="N332" s="6">
        <f t="shared" si="460"/>
        <v>0</v>
      </c>
      <c r="O332" s="6">
        <f t="shared" si="460"/>
        <v>4995.5</v>
      </c>
      <c r="P332" s="6">
        <f t="shared" si="460"/>
        <v>18520.02</v>
      </c>
      <c r="Q332" s="6">
        <f t="shared" si="460"/>
        <v>23515.52</v>
      </c>
      <c r="R332" s="6">
        <f t="shared" si="462"/>
        <v>4346.8</v>
      </c>
      <c r="S332" s="6">
        <f t="shared" si="460"/>
        <v>0</v>
      </c>
      <c r="T332" s="6">
        <f t="shared" si="460"/>
        <v>4346.8</v>
      </c>
      <c r="U332" s="6">
        <f t="shared" si="460"/>
        <v>0</v>
      </c>
      <c r="V332" s="6">
        <f t="shared" si="460"/>
        <v>4346.8</v>
      </c>
      <c r="W332" s="104"/>
    </row>
    <row r="333" spans="1:23" ht="31.5" outlineLevel="3" x14ac:dyDescent="0.2">
      <c r="A333" s="76" t="s">
        <v>513</v>
      </c>
      <c r="B333" s="76" t="s">
        <v>553</v>
      </c>
      <c r="C333" s="76" t="s">
        <v>196</v>
      </c>
      <c r="D333" s="76"/>
      <c r="E333" s="12" t="s">
        <v>197</v>
      </c>
      <c r="F333" s="6">
        <f t="shared" ref="F333:V333" si="463">F334+F341+F348</f>
        <v>12861.800000000001</v>
      </c>
      <c r="G333" s="6">
        <f t="shared" si="463"/>
        <v>0</v>
      </c>
      <c r="H333" s="6">
        <f t="shared" si="463"/>
        <v>12861.800000000001</v>
      </c>
      <c r="I333" s="6">
        <f t="shared" si="463"/>
        <v>0</v>
      </c>
      <c r="J333" s="6">
        <f t="shared" si="463"/>
        <v>1924.4801500000001</v>
      </c>
      <c r="K333" s="6">
        <f t="shared" si="463"/>
        <v>29969.261150000006</v>
      </c>
      <c r="L333" s="6">
        <f t="shared" si="463"/>
        <v>44755.541299999997</v>
      </c>
      <c r="M333" s="6">
        <f t="shared" si="463"/>
        <v>4995.5</v>
      </c>
      <c r="N333" s="6">
        <f t="shared" si="463"/>
        <v>0</v>
      </c>
      <c r="O333" s="6">
        <f t="shared" si="463"/>
        <v>4995.5</v>
      </c>
      <c r="P333" s="6">
        <f t="shared" si="463"/>
        <v>18520.02</v>
      </c>
      <c r="Q333" s="6">
        <f t="shared" si="463"/>
        <v>23515.52</v>
      </c>
      <c r="R333" s="6">
        <f t="shared" si="463"/>
        <v>4346.8</v>
      </c>
      <c r="S333" s="6">
        <f t="shared" si="463"/>
        <v>0</v>
      </c>
      <c r="T333" s="6">
        <f t="shared" si="463"/>
        <v>4346.8</v>
      </c>
      <c r="U333" s="6">
        <f t="shared" si="463"/>
        <v>0</v>
      </c>
      <c r="V333" s="6">
        <f t="shared" si="463"/>
        <v>4346.8</v>
      </c>
      <c r="W333" s="104"/>
    </row>
    <row r="334" spans="1:23" ht="31.5" outlineLevel="4" x14ac:dyDescent="0.2">
      <c r="A334" s="76" t="s">
        <v>513</v>
      </c>
      <c r="B334" s="76" t="s">
        <v>553</v>
      </c>
      <c r="C334" s="76" t="s">
        <v>198</v>
      </c>
      <c r="D334" s="76"/>
      <c r="E334" s="12" t="s">
        <v>199</v>
      </c>
      <c r="F334" s="6">
        <f>F335+F338</f>
        <v>8687.7000000000007</v>
      </c>
      <c r="G334" s="6">
        <f t="shared" ref="G334:H334" si="464">G335+G338</f>
        <v>0</v>
      </c>
      <c r="H334" s="6">
        <f t="shared" si="464"/>
        <v>8687.7000000000007</v>
      </c>
      <c r="I334" s="6">
        <f>I335+I338</f>
        <v>0</v>
      </c>
      <c r="J334" s="6">
        <f t="shared" ref="J334:V334" si="465">J335+J338</f>
        <v>11.475149999999999</v>
      </c>
      <c r="K334" s="6">
        <f t="shared" si="465"/>
        <v>21451.011150000002</v>
      </c>
      <c r="L334" s="6">
        <f t="shared" si="465"/>
        <v>30150.186300000001</v>
      </c>
      <c r="M334" s="6">
        <f t="shared" si="465"/>
        <v>4995.5</v>
      </c>
      <c r="N334" s="6">
        <f t="shared" si="465"/>
        <v>0</v>
      </c>
      <c r="O334" s="6">
        <f t="shared" si="465"/>
        <v>4995.5</v>
      </c>
      <c r="P334" s="6">
        <f t="shared" si="465"/>
        <v>0</v>
      </c>
      <c r="Q334" s="6">
        <f t="shared" si="465"/>
        <v>4995.5</v>
      </c>
      <c r="R334" s="6">
        <f t="shared" si="465"/>
        <v>4346.8</v>
      </c>
      <c r="S334" s="6">
        <f t="shared" si="465"/>
        <v>0</v>
      </c>
      <c r="T334" s="6">
        <f t="shared" si="465"/>
        <v>4346.8</v>
      </c>
      <c r="U334" s="6">
        <f t="shared" si="465"/>
        <v>0</v>
      </c>
      <c r="V334" s="6">
        <f t="shared" si="465"/>
        <v>4346.8</v>
      </c>
      <c r="W334" s="104"/>
    </row>
    <row r="335" spans="1:23" ht="47.25" outlineLevel="5" x14ac:dyDescent="0.2">
      <c r="A335" s="76" t="s">
        <v>513</v>
      </c>
      <c r="B335" s="76" t="s">
        <v>553</v>
      </c>
      <c r="C335" s="76" t="s">
        <v>200</v>
      </c>
      <c r="D335" s="76"/>
      <c r="E335" s="12" t="s">
        <v>201</v>
      </c>
      <c r="F335" s="6">
        <f>F337+F336</f>
        <v>6687.7</v>
      </c>
      <c r="G335" s="6">
        <f t="shared" ref="G335:J335" si="466">G337+G336</f>
        <v>0</v>
      </c>
      <c r="H335" s="6">
        <f t="shared" si="466"/>
        <v>6687.7</v>
      </c>
      <c r="I335" s="6">
        <f t="shared" si="466"/>
        <v>0</v>
      </c>
      <c r="J335" s="6">
        <f t="shared" si="466"/>
        <v>11.475149999999999</v>
      </c>
      <c r="K335" s="6">
        <f t="shared" ref="K335:L335" si="467">K337+K336</f>
        <v>3600</v>
      </c>
      <c r="L335" s="6">
        <f t="shared" si="467"/>
        <v>10299.175149999999</v>
      </c>
      <c r="M335" s="6">
        <f t="shared" ref="M335:R335" si="468">M337+M336</f>
        <v>3455.5</v>
      </c>
      <c r="N335" s="6">
        <f t="shared" ref="N335" si="469">N337+N336</f>
        <v>0</v>
      </c>
      <c r="O335" s="6">
        <f t="shared" ref="O335:Q335" si="470">O337+O336</f>
        <v>3455.5</v>
      </c>
      <c r="P335" s="6">
        <f t="shared" si="470"/>
        <v>0</v>
      </c>
      <c r="Q335" s="6">
        <f t="shared" si="470"/>
        <v>3455.5</v>
      </c>
      <c r="R335" s="6">
        <f t="shared" si="468"/>
        <v>3006.8</v>
      </c>
      <c r="S335" s="6">
        <f t="shared" ref="S335" si="471">S337+S336</f>
        <v>0</v>
      </c>
      <c r="T335" s="6">
        <f t="shared" ref="T335:V335" si="472">T337+T336</f>
        <v>3006.8</v>
      </c>
      <c r="U335" s="6">
        <f t="shared" si="472"/>
        <v>0</v>
      </c>
      <c r="V335" s="6">
        <f t="shared" si="472"/>
        <v>3006.8</v>
      </c>
      <c r="W335" s="104"/>
    </row>
    <row r="336" spans="1:23" ht="15.75" outlineLevel="5" x14ac:dyDescent="0.2">
      <c r="A336" s="77" t="s">
        <v>513</v>
      </c>
      <c r="B336" s="77" t="s">
        <v>553</v>
      </c>
      <c r="C336" s="77" t="s">
        <v>200</v>
      </c>
      <c r="D336" s="77" t="s">
        <v>7</v>
      </c>
      <c r="E336" s="13" t="s">
        <v>8</v>
      </c>
      <c r="F336" s="7">
        <v>2200</v>
      </c>
      <c r="G336" s="7">
        <v>50</v>
      </c>
      <c r="H336" s="7">
        <f t="shared" ref="H336:H337" si="473">SUM(F336:G336)</f>
        <v>2250</v>
      </c>
      <c r="I336" s="7"/>
      <c r="J336" s="7">
        <v>7.6384999999999996</v>
      </c>
      <c r="K336" s="7">
        <f>50+500</f>
        <v>550</v>
      </c>
      <c r="L336" s="7">
        <f>SUM(H336:K336)</f>
        <v>2807.6385</v>
      </c>
      <c r="M336" s="6"/>
      <c r="N336" s="7"/>
      <c r="O336" s="7"/>
      <c r="P336" s="7"/>
      <c r="Q336" s="7"/>
      <c r="R336" s="6"/>
      <c r="S336" s="7"/>
      <c r="T336" s="7"/>
      <c r="U336" s="7"/>
      <c r="V336" s="7"/>
      <c r="W336" s="104"/>
    </row>
    <row r="337" spans="1:23" ht="15.75" outlineLevel="7" x14ac:dyDescent="0.2">
      <c r="A337" s="77" t="s">
        <v>513</v>
      </c>
      <c r="B337" s="77" t="s">
        <v>553</v>
      </c>
      <c r="C337" s="77" t="s">
        <v>200</v>
      </c>
      <c r="D337" s="77" t="s">
        <v>15</v>
      </c>
      <c r="E337" s="13" t="s">
        <v>16</v>
      </c>
      <c r="F337" s="7">
        <v>4487.7</v>
      </c>
      <c r="G337" s="7">
        <v>-50</v>
      </c>
      <c r="H337" s="7">
        <f t="shared" si="473"/>
        <v>4437.7</v>
      </c>
      <c r="I337" s="7"/>
      <c r="J337" s="7">
        <v>3.8366500000000001</v>
      </c>
      <c r="K337" s="7">
        <f>-50+3400-300</f>
        <v>3050</v>
      </c>
      <c r="L337" s="7">
        <f>SUM(H337:K337)</f>
        <v>7491.53665</v>
      </c>
      <c r="M337" s="7">
        <v>3455.5</v>
      </c>
      <c r="N337" s="7"/>
      <c r="O337" s="7">
        <f t="shared" ref="O337" si="474">SUM(M337:N337)</f>
        <v>3455.5</v>
      </c>
      <c r="P337" s="7"/>
      <c r="Q337" s="7">
        <f t="shared" ref="Q337" si="475">SUM(O337:P337)</f>
        <v>3455.5</v>
      </c>
      <c r="R337" s="7">
        <v>3006.8</v>
      </c>
      <c r="S337" s="7"/>
      <c r="T337" s="7">
        <f t="shared" ref="T337" si="476">SUM(R337:S337)</f>
        <v>3006.8</v>
      </c>
      <c r="U337" s="7"/>
      <c r="V337" s="7">
        <f t="shared" ref="V337" si="477">SUM(T337:U337)</f>
        <v>3006.8</v>
      </c>
      <c r="W337" s="104"/>
    </row>
    <row r="338" spans="1:23" ht="15.75" outlineLevel="5" x14ac:dyDescent="0.2">
      <c r="A338" s="76" t="s">
        <v>513</v>
      </c>
      <c r="B338" s="76" t="s">
        <v>553</v>
      </c>
      <c r="C338" s="76" t="s">
        <v>202</v>
      </c>
      <c r="D338" s="76"/>
      <c r="E338" s="12" t="s">
        <v>203</v>
      </c>
      <c r="F338" s="6">
        <f>F340</f>
        <v>2000</v>
      </c>
      <c r="G338" s="6">
        <f>G340</f>
        <v>0</v>
      </c>
      <c r="H338" s="6">
        <f>H340</f>
        <v>2000</v>
      </c>
      <c r="I338" s="6">
        <f>I340</f>
        <v>0</v>
      </c>
      <c r="J338" s="6">
        <f>J340</f>
        <v>0</v>
      </c>
      <c r="K338" s="6">
        <f>K340+K339</f>
        <v>17851.011150000002</v>
      </c>
      <c r="L338" s="6">
        <f t="shared" ref="L338:V338" si="478">L340+L339</f>
        <v>19851.011150000002</v>
      </c>
      <c r="M338" s="6">
        <f t="shared" si="478"/>
        <v>1540</v>
      </c>
      <c r="N338" s="6">
        <f t="shared" si="478"/>
        <v>0</v>
      </c>
      <c r="O338" s="6">
        <f t="shared" si="478"/>
        <v>1540</v>
      </c>
      <c r="P338" s="6">
        <f t="shared" si="478"/>
        <v>0</v>
      </c>
      <c r="Q338" s="6">
        <f t="shared" si="478"/>
        <v>1540</v>
      </c>
      <c r="R338" s="6">
        <f t="shared" si="478"/>
        <v>1340</v>
      </c>
      <c r="S338" s="6">
        <f t="shared" si="478"/>
        <v>0</v>
      </c>
      <c r="T338" s="6">
        <f t="shared" si="478"/>
        <v>1340</v>
      </c>
      <c r="U338" s="6">
        <f t="shared" si="478"/>
        <v>0</v>
      </c>
      <c r="V338" s="6">
        <f t="shared" si="478"/>
        <v>1340</v>
      </c>
      <c r="W338" s="104"/>
    </row>
    <row r="339" spans="1:23" ht="15.75" outlineLevel="5" x14ac:dyDescent="0.2">
      <c r="A339" s="77" t="s">
        <v>513</v>
      </c>
      <c r="B339" s="77" t="s">
        <v>553</v>
      </c>
      <c r="C339" s="77" t="s">
        <v>202</v>
      </c>
      <c r="D339" s="77" t="s">
        <v>7</v>
      </c>
      <c r="E339" s="13" t="s">
        <v>8</v>
      </c>
      <c r="F339" s="6"/>
      <c r="G339" s="6"/>
      <c r="H339" s="6"/>
      <c r="I339" s="6"/>
      <c r="J339" s="6"/>
      <c r="K339" s="7">
        <f>1218.47318</f>
        <v>1218.47318</v>
      </c>
      <c r="L339" s="7">
        <f>SUM(H339:K339)</f>
        <v>1218.47318</v>
      </c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104"/>
    </row>
    <row r="340" spans="1:23" ht="31.5" outlineLevel="7" x14ac:dyDescent="0.2">
      <c r="A340" s="77" t="s">
        <v>513</v>
      </c>
      <c r="B340" s="77" t="s">
        <v>553</v>
      </c>
      <c r="C340" s="77" t="s">
        <v>202</v>
      </c>
      <c r="D340" s="77" t="s">
        <v>70</v>
      </c>
      <c r="E340" s="13" t="s">
        <v>71</v>
      </c>
      <c r="F340" s="7">
        <v>2000</v>
      </c>
      <c r="G340" s="7"/>
      <c r="H340" s="7">
        <f>SUM(F340:G340)</f>
        <v>2000</v>
      </c>
      <c r="I340" s="7"/>
      <c r="J340" s="7"/>
      <c r="K340" s="7">
        <f>14738.68197+200+1693.856</f>
        <v>16632.537970000001</v>
      </c>
      <c r="L340" s="7">
        <f>SUM(H340:K340)</f>
        <v>18632.537970000001</v>
      </c>
      <c r="M340" s="7">
        <v>1540</v>
      </c>
      <c r="N340" s="7"/>
      <c r="O340" s="7">
        <f>SUM(M340:N340)</f>
        <v>1540</v>
      </c>
      <c r="P340" s="7"/>
      <c r="Q340" s="7">
        <f>SUM(O340:P340)</f>
        <v>1540</v>
      </c>
      <c r="R340" s="7">
        <v>1340</v>
      </c>
      <c r="S340" s="7"/>
      <c r="T340" s="7">
        <f>SUM(R340:S340)</f>
        <v>1340</v>
      </c>
      <c r="U340" s="7"/>
      <c r="V340" s="7">
        <f>SUM(T340:U340)</f>
        <v>1340</v>
      </c>
      <c r="W340" s="104"/>
    </row>
    <row r="341" spans="1:23" ht="15.75" outlineLevel="7" x14ac:dyDescent="0.2">
      <c r="A341" s="76" t="s">
        <v>513</v>
      </c>
      <c r="B341" s="76" t="s">
        <v>553</v>
      </c>
      <c r="C341" s="78" t="s">
        <v>451</v>
      </c>
      <c r="D341" s="77"/>
      <c r="E341" s="16" t="s">
        <v>449</v>
      </c>
      <c r="F341" s="6">
        <f t="shared" ref="F341:H341" si="479">F342</f>
        <v>2595</v>
      </c>
      <c r="G341" s="6">
        <f t="shared" si="479"/>
        <v>0</v>
      </c>
      <c r="H341" s="6">
        <f t="shared" si="479"/>
        <v>2595</v>
      </c>
      <c r="I341" s="6">
        <f>I342+I346</f>
        <v>0</v>
      </c>
      <c r="J341" s="6">
        <f t="shared" ref="J341:U341" si="480">J342+J346</f>
        <v>0</v>
      </c>
      <c r="K341" s="6">
        <f t="shared" si="480"/>
        <v>8324.6400000000012</v>
      </c>
      <c r="L341" s="6">
        <f t="shared" si="480"/>
        <v>10919.640000000001</v>
      </c>
      <c r="M341" s="6">
        <f t="shared" si="480"/>
        <v>0</v>
      </c>
      <c r="N341" s="6">
        <f t="shared" si="480"/>
        <v>0</v>
      </c>
      <c r="O341" s="6">
        <f t="shared" si="480"/>
        <v>0</v>
      </c>
      <c r="P341" s="6">
        <f t="shared" si="480"/>
        <v>18520.02</v>
      </c>
      <c r="Q341" s="6">
        <f t="shared" si="480"/>
        <v>18520.02</v>
      </c>
      <c r="R341" s="6">
        <f t="shared" si="480"/>
        <v>0</v>
      </c>
      <c r="S341" s="6">
        <f t="shared" si="480"/>
        <v>0</v>
      </c>
      <c r="T341" s="6">
        <f t="shared" si="480"/>
        <v>0</v>
      </c>
      <c r="U341" s="6">
        <f t="shared" si="480"/>
        <v>0</v>
      </c>
      <c r="V341" s="6"/>
      <c r="W341" s="104"/>
    </row>
    <row r="342" spans="1:23" s="98" customFormat="1" ht="15.75" outlineLevel="7" x14ac:dyDescent="0.2">
      <c r="A342" s="76" t="s">
        <v>513</v>
      </c>
      <c r="B342" s="76" t="s">
        <v>553</v>
      </c>
      <c r="C342" s="78" t="s">
        <v>452</v>
      </c>
      <c r="D342" s="78"/>
      <c r="E342" s="16" t="s">
        <v>450</v>
      </c>
      <c r="F342" s="6">
        <f>F344</f>
        <v>2595</v>
      </c>
      <c r="G342" s="6">
        <f>G344</f>
        <v>0</v>
      </c>
      <c r="H342" s="6">
        <f>H344</f>
        <v>2595</v>
      </c>
      <c r="I342" s="6">
        <f>I344</f>
        <v>0</v>
      </c>
      <c r="J342" s="6">
        <f>J344</f>
        <v>0</v>
      </c>
      <c r="K342" s="6">
        <f>K344+K345+K343</f>
        <v>4771.5300000000007</v>
      </c>
      <c r="L342" s="6">
        <f t="shared" ref="L342:U342" si="481">L344+L345+L343</f>
        <v>7366.5300000000007</v>
      </c>
      <c r="M342" s="6">
        <f t="shared" si="481"/>
        <v>0</v>
      </c>
      <c r="N342" s="6">
        <f t="shared" si="481"/>
        <v>0</v>
      </c>
      <c r="O342" s="6">
        <f t="shared" si="481"/>
        <v>0</v>
      </c>
      <c r="P342" s="6">
        <f t="shared" si="481"/>
        <v>0</v>
      </c>
      <c r="Q342" s="6"/>
      <c r="R342" s="6">
        <f t="shared" si="481"/>
        <v>0</v>
      </c>
      <c r="S342" s="6">
        <f t="shared" si="481"/>
        <v>0</v>
      </c>
      <c r="T342" s="6">
        <f t="shared" si="481"/>
        <v>0</v>
      </c>
      <c r="U342" s="6">
        <f t="shared" si="481"/>
        <v>0</v>
      </c>
      <c r="V342" s="6"/>
      <c r="W342" s="104"/>
    </row>
    <row r="343" spans="1:23" s="98" customFormat="1" ht="15.75" outlineLevel="7" x14ac:dyDescent="0.2">
      <c r="A343" s="77" t="s">
        <v>513</v>
      </c>
      <c r="B343" s="77" t="s">
        <v>553</v>
      </c>
      <c r="C343" s="79" t="s">
        <v>452</v>
      </c>
      <c r="D343" s="77" t="s">
        <v>7</v>
      </c>
      <c r="E343" s="13" t="s">
        <v>8</v>
      </c>
      <c r="F343" s="6"/>
      <c r="G343" s="6"/>
      <c r="H343" s="6"/>
      <c r="I343" s="6"/>
      <c r="J343" s="6"/>
      <c r="K343" s="7">
        <v>40</v>
      </c>
      <c r="L343" s="7">
        <f>SUM(H343:K343)</f>
        <v>40</v>
      </c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104"/>
    </row>
    <row r="344" spans="1:23" ht="31.5" outlineLevel="7" x14ac:dyDescent="0.2">
      <c r="A344" s="77" t="s">
        <v>513</v>
      </c>
      <c r="B344" s="77" t="s">
        <v>553</v>
      </c>
      <c r="C344" s="79" t="s">
        <v>452</v>
      </c>
      <c r="D344" s="79" t="s">
        <v>70</v>
      </c>
      <c r="E344" s="15" t="s">
        <v>445</v>
      </c>
      <c r="F344" s="7">
        <f>2595</f>
        <v>2595</v>
      </c>
      <c r="G344" s="7"/>
      <c r="H344" s="7">
        <f>SUM(F344:G344)</f>
        <v>2595</v>
      </c>
      <c r="I344" s="7"/>
      <c r="J344" s="7"/>
      <c r="K344" s="7">
        <f>985</f>
        <v>985</v>
      </c>
      <c r="L344" s="7">
        <f>SUM(H344:K344)</f>
        <v>3580</v>
      </c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104"/>
    </row>
    <row r="345" spans="1:23" ht="15.75" outlineLevel="7" x14ac:dyDescent="0.2">
      <c r="A345" s="77" t="s">
        <v>513</v>
      </c>
      <c r="B345" s="77" t="s">
        <v>553</v>
      </c>
      <c r="C345" s="79" t="s">
        <v>452</v>
      </c>
      <c r="D345" s="77" t="s">
        <v>15</v>
      </c>
      <c r="E345" s="13" t="s">
        <v>16</v>
      </c>
      <c r="F345" s="7"/>
      <c r="G345" s="7"/>
      <c r="H345" s="7"/>
      <c r="I345" s="7"/>
      <c r="J345" s="7"/>
      <c r="K345" s="7">
        <f>3446.53+300</f>
        <v>3746.53</v>
      </c>
      <c r="L345" s="7">
        <f>SUM(H345:K345)</f>
        <v>3746.53</v>
      </c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104"/>
    </row>
    <row r="346" spans="1:23" s="98" customFormat="1" ht="31.5" outlineLevel="7" x14ac:dyDescent="0.2">
      <c r="A346" s="76" t="s">
        <v>513</v>
      </c>
      <c r="B346" s="76" t="s">
        <v>553</v>
      </c>
      <c r="C346" s="78" t="s">
        <v>797</v>
      </c>
      <c r="D346" s="76"/>
      <c r="E346" s="12" t="s">
        <v>798</v>
      </c>
      <c r="F346" s="6"/>
      <c r="G346" s="6"/>
      <c r="H346" s="6"/>
      <c r="I346" s="6">
        <f>I347</f>
        <v>0</v>
      </c>
      <c r="J346" s="6">
        <f t="shared" ref="J346:U346" si="482">J347</f>
        <v>0</v>
      </c>
      <c r="K346" s="6">
        <f t="shared" si="482"/>
        <v>3553.11</v>
      </c>
      <c r="L346" s="6">
        <f t="shared" si="482"/>
        <v>3553.11</v>
      </c>
      <c r="M346" s="6">
        <f t="shared" si="482"/>
        <v>0</v>
      </c>
      <c r="N346" s="6">
        <f t="shared" si="482"/>
        <v>0</v>
      </c>
      <c r="O346" s="6">
        <f t="shared" si="482"/>
        <v>0</v>
      </c>
      <c r="P346" s="6">
        <f t="shared" si="482"/>
        <v>18520.02</v>
      </c>
      <c r="Q346" s="6">
        <f t="shared" si="482"/>
        <v>18520.02</v>
      </c>
      <c r="R346" s="6">
        <f t="shared" si="482"/>
        <v>0</v>
      </c>
      <c r="S346" s="6">
        <f t="shared" si="482"/>
        <v>0</v>
      </c>
      <c r="T346" s="6">
        <f t="shared" si="482"/>
        <v>0</v>
      </c>
      <c r="U346" s="6">
        <f t="shared" si="482"/>
        <v>0</v>
      </c>
      <c r="V346" s="6"/>
      <c r="W346" s="104"/>
    </row>
    <row r="347" spans="1:23" ht="31.5" outlineLevel="7" x14ac:dyDescent="0.2">
      <c r="A347" s="77" t="s">
        <v>513</v>
      </c>
      <c r="B347" s="77" t="s">
        <v>553</v>
      </c>
      <c r="C347" s="79" t="s">
        <v>797</v>
      </c>
      <c r="D347" s="79" t="s">
        <v>70</v>
      </c>
      <c r="E347" s="15" t="s">
        <v>445</v>
      </c>
      <c r="F347" s="7"/>
      <c r="G347" s="7"/>
      <c r="H347" s="7"/>
      <c r="I347" s="7"/>
      <c r="J347" s="7"/>
      <c r="K347" s="7">
        <v>3553.11</v>
      </c>
      <c r="L347" s="7">
        <f>SUM(H347:K347)</f>
        <v>3553.11</v>
      </c>
      <c r="M347" s="7"/>
      <c r="N347" s="7"/>
      <c r="O347" s="7"/>
      <c r="P347" s="7">
        <v>18520.02</v>
      </c>
      <c r="Q347" s="7">
        <f>SUM(O347:P347)</f>
        <v>18520.02</v>
      </c>
      <c r="R347" s="7"/>
      <c r="S347" s="7"/>
      <c r="T347" s="7"/>
      <c r="U347" s="7"/>
      <c r="V347" s="7"/>
      <c r="W347" s="104"/>
    </row>
    <row r="348" spans="1:23" s="98" customFormat="1" ht="15.75" outlineLevel="7" x14ac:dyDescent="0.2">
      <c r="A348" s="76" t="s">
        <v>513</v>
      </c>
      <c r="B348" s="76" t="s">
        <v>553</v>
      </c>
      <c r="C348" s="78" t="s">
        <v>480</v>
      </c>
      <c r="D348" s="76"/>
      <c r="E348" s="12" t="s">
        <v>204</v>
      </c>
      <c r="F348" s="6">
        <f>F349</f>
        <v>1579.1</v>
      </c>
      <c r="G348" s="6">
        <f t="shared" ref="G348:L349" si="483">G349</f>
        <v>0</v>
      </c>
      <c r="H348" s="6">
        <f t="shared" si="483"/>
        <v>1579.1</v>
      </c>
      <c r="I348" s="6">
        <f t="shared" si="483"/>
        <v>0</v>
      </c>
      <c r="J348" s="6">
        <f t="shared" si="483"/>
        <v>1913.0050000000001</v>
      </c>
      <c r="K348" s="6">
        <f t="shared" si="483"/>
        <v>193.61</v>
      </c>
      <c r="L348" s="6">
        <f t="shared" si="483"/>
        <v>3685.7150000000001</v>
      </c>
      <c r="M348" s="6"/>
      <c r="N348" s="6">
        <f t="shared" ref="N348:N349" si="484">N349</f>
        <v>0</v>
      </c>
      <c r="O348" s="6"/>
      <c r="P348" s="6">
        <f t="shared" ref="P348:P349" si="485">P349</f>
        <v>0</v>
      </c>
      <c r="Q348" s="6"/>
      <c r="R348" s="6"/>
      <c r="S348" s="6">
        <f t="shared" ref="S348:S349" si="486">S349</f>
        <v>0</v>
      </c>
      <c r="T348" s="6"/>
      <c r="U348" s="6">
        <f t="shared" ref="U348:U349" si="487">U349</f>
        <v>0</v>
      </c>
      <c r="V348" s="6"/>
      <c r="W348" s="104"/>
    </row>
    <row r="349" spans="1:23" s="98" customFormat="1" ht="31.5" outlineLevel="7" x14ac:dyDescent="0.2">
      <c r="A349" s="76" t="s">
        <v>513</v>
      </c>
      <c r="B349" s="76" t="s">
        <v>553</v>
      </c>
      <c r="C349" s="78" t="s">
        <v>482</v>
      </c>
      <c r="D349" s="76"/>
      <c r="E349" s="12" t="s">
        <v>483</v>
      </c>
      <c r="F349" s="6">
        <f>F350</f>
        <v>1579.1</v>
      </c>
      <c r="G349" s="6">
        <f t="shared" si="483"/>
        <v>0</v>
      </c>
      <c r="H349" s="6">
        <f t="shared" si="483"/>
        <v>1579.1</v>
      </c>
      <c r="I349" s="6">
        <f t="shared" si="483"/>
        <v>0</v>
      </c>
      <c r="J349" s="6">
        <f t="shared" si="483"/>
        <v>1913.0050000000001</v>
      </c>
      <c r="K349" s="6">
        <f t="shared" si="483"/>
        <v>193.61</v>
      </c>
      <c r="L349" s="6">
        <f t="shared" si="483"/>
        <v>3685.7150000000001</v>
      </c>
      <c r="M349" s="6"/>
      <c r="N349" s="6">
        <f t="shared" si="484"/>
        <v>0</v>
      </c>
      <c r="O349" s="6"/>
      <c r="P349" s="6">
        <f t="shared" si="485"/>
        <v>0</v>
      </c>
      <c r="Q349" s="6"/>
      <c r="R349" s="6"/>
      <c r="S349" s="6">
        <f t="shared" si="486"/>
        <v>0</v>
      </c>
      <c r="T349" s="6"/>
      <c r="U349" s="6">
        <f t="shared" si="487"/>
        <v>0</v>
      </c>
      <c r="V349" s="6"/>
      <c r="W349" s="104"/>
    </row>
    <row r="350" spans="1:23" ht="31.5" outlineLevel="7" x14ac:dyDescent="0.2">
      <c r="A350" s="77" t="s">
        <v>513</v>
      </c>
      <c r="B350" s="77" t="s">
        <v>553</v>
      </c>
      <c r="C350" s="79" t="s">
        <v>481</v>
      </c>
      <c r="D350" s="79" t="s">
        <v>70</v>
      </c>
      <c r="E350" s="15" t="s">
        <v>445</v>
      </c>
      <c r="F350" s="7">
        <v>1579.1</v>
      </c>
      <c r="G350" s="7"/>
      <c r="H350" s="7">
        <f>SUM(F350:G350)</f>
        <v>1579.1</v>
      </c>
      <c r="I350" s="7"/>
      <c r="J350" s="7">
        <v>1913.0050000000001</v>
      </c>
      <c r="K350" s="7">
        <v>193.61</v>
      </c>
      <c r="L350" s="7">
        <f>SUM(H350:K350)</f>
        <v>3685.7150000000001</v>
      </c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104"/>
    </row>
    <row r="351" spans="1:23" ht="15.75" outlineLevel="1" collapsed="1" x14ac:dyDescent="0.2">
      <c r="A351" s="76" t="s">
        <v>513</v>
      </c>
      <c r="B351" s="76" t="s">
        <v>555</v>
      </c>
      <c r="C351" s="76"/>
      <c r="D351" s="76"/>
      <c r="E351" s="12" t="s">
        <v>556</v>
      </c>
      <c r="F351" s="6">
        <f t="shared" ref="F351:T351" si="488">F352+F357+F403</f>
        <v>103590.73699999999</v>
      </c>
      <c r="G351" s="6">
        <f t="shared" si="488"/>
        <v>24535.440269999999</v>
      </c>
      <c r="H351" s="6">
        <f t="shared" si="488"/>
        <v>128126.17727</v>
      </c>
      <c r="I351" s="6">
        <f t="shared" si="488"/>
        <v>6672.3312100000003</v>
      </c>
      <c r="J351" s="6">
        <f t="shared" si="488"/>
        <v>0</v>
      </c>
      <c r="K351" s="6">
        <f t="shared" ref="K351:L351" si="489">K352+K357+K403</f>
        <v>6290.3</v>
      </c>
      <c r="L351" s="6">
        <f t="shared" si="489"/>
        <v>141088.80847999998</v>
      </c>
      <c r="M351" s="6">
        <f t="shared" si="488"/>
        <v>117819.90000000001</v>
      </c>
      <c r="N351" s="6">
        <f t="shared" si="488"/>
        <v>-0.87257000000002272</v>
      </c>
      <c r="O351" s="6">
        <f t="shared" si="488"/>
        <v>117819.02742999999</v>
      </c>
      <c r="P351" s="6">
        <f t="shared" si="488"/>
        <v>0</v>
      </c>
      <c r="Q351" s="6">
        <f t="shared" si="488"/>
        <v>117819.02742999999</v>
      </c>
      <c r="R351" s="6">
        <f t="shared" si="488"/>
        <v>119660.8</v>
      </c>
      <c r="S351" s="6">
        <f t="shared" si="488"/>
        <v>-0.10452999999907972</v>
      </c>
      <c r="T351" s="6">
        <f t="shared" si="488"/>
        <v>119660.69547000001</v>
      </c>
      <c r="U351" s="6">
        <f t="shared" ref="U351:V351" si="490">U352+U357+U403</f>
        <v>0</v>
      </c>
      <c r="V351" s="6">
        <f t="shared" si="490"/>
        <v>119660.69547000001</v>
      </c>
      <c r="W351" s="104"/>
    </row>
    <row r="352" spans="1:23" ht="31.5" hidden="1" outlineLevel="2" x14ac:dyDescent="0.2">
      <c r="A352" s="76" t="s">
        <v>513</v>
      </c>
      <c r="B352" s="76" t="s">
        <v>555</v>
      </c>
      <c r="C352" s="76" t="s">
        <v>54</v>
      </c>
      <c r="D352" s="76"/>
      <c r="E352" s="12" t="s">
        <v>55</v>
      </c>
      <c r="F352" s="6">
        <f t="shared" ref="F352:V355" si="491">F353</f>
        <v>37.700000000000003</v>
      </c>
      <c r="G352" s="6">
        <f t="shared" si="491"/>
        <v>0</v>
      </c>
      <c r="H352" s="6">
        <f t="shared" si="491"/>
        <v>37.700000000000003</v>
      </c>
      <c r="I352" s="6">
        <f t="shared" si="491"/>
        <v>0</v>
      </c>
      <c r="J352" s="6">
        <f t="shared" si="491"/>
        <v>0</v>
      </c>
      <c r="K352" s="6">
        <f t="shared" si="491"/>
        <v>0</v>
      </c>
      <c r="L352" s="6">
        <f t="shared" si="491"/>
        <v>37.700000000000003</v>
      </c>
      <c r="M352" s="6">
        <f t="shared" ref="M352:M355" si="492">M353</f>
        <v>37.700000000000003</v>
      </c>
      <c r="N352" s="6">
        <f t="shared" si="491"/>
        <v>0</v>
      </c>
      <c r="O352" s="6">
        <f t="shared" si="491"/>
        <v>37.700000000000003</v>
      </c>
      <c r="P352" s="6">
        <f t="shared" si="491"/>
        <v>0</v>
      </c>
      <c r="Q352" s="6">
        <f t="shared" si="491"/>
        <v>37.700000000000003</v>
      </c>
      <c r="R352" s="6">
        <f t="shared" ref="R352:R355" si="493">R353</f>
        <v>37.700000000000003</v>
      </c>
      <c r="S352" s="6">
        <f t="shared" si="491"/>
        <v>0</v>
      </c>
      <c r="T352" s="6">
        <f t="shared" si="491"/>
        <v>37.700000000000003</v>
      </c>
      <c r="U352" s="6">
        <f t="shared" si="491"/>
        <v>0</v>
      </c>
      <c r="V352" s="6">
        <f t="shared" si="491"/>
        <v>37.700000000000003</v>
      </c>
      <c r="W352" s="104"/>
    </row>
    <row r="353" spans="1:23" ht="18.75" hidden="1" customHeight="1" outlineLevel="3" x14ac:dyDescent="0.2">
      <c r="A353" s="76" t="s">
        <v>513</v>
      </c>
      <c r="B353" s="76" t="s">
        <v>555</v>
      </c>
      <c r="C353" s="76" t="s">
        <v>56</v>
      </c>
      <c r="D353" s="76"/>
      <c r="E353" s="12" t="s">
        <v>57</v>
      </c>
      <c r="F353" s="6">
        <f t="shared" si="491"/>
        <v>37.700000000000003</v>
      </c>
      <c r="G353" s="6">
        <f t="shared" si="491"/>
        <v>0</v>
      </c>
      <c r="H353" s="6">
        <f t="shared" si="491"/>
        <v>37.700000000000003</v>
      </c>
      <c r="I353" s="6">
        <f t="shared" si="491"/>
        <v>0</v>
      </c>
      <c r="J353" s="6">
        <f t="shared" si="491"/>
        <v>0</v>
      </c>
      <c r="K353" s="6">
        <f t="shared" si="491"/>
        <v>0</v>
      </c>
      <c r="L353" s="6">
        <f t="shared" si="491"/>
        <v>37.700000000000003</v>
      </c>
      <c r="M353" s="6">
        <f t="shared" si="492"/>
        <v>37.700000000000003</v>
      </c>
      <c r="N353" s="6">
        <f t="shared" si="491"/>
        <v>0</v>
      </c>
      <c r="O353" s="6">
        <f t="shared" si="491"/>
        <v>37.700000000000003</v>
      </c>
      <c r="P353" s="6">
        <f t="shared" si="491"/>
        <v>0</v>
      </c>
      <c r="Q353" s="6">
        <f t="shared" si="491"/>
        <v>37.700000000000003</v>
      </c>
      <c r="R353" s="6">
        <f t="shared" si="493"/>
        <v>37.700000000000003</v>
      </c>
      <c r="S353" s="6">
        <f t="shared" si="491"/>
        <v>0</v>
      </c>
      <c r="T353" s="6">
        <f t="shared" si="491"/>
        <v>37.700000000000003</v>
      </c>
      <c r="U353" s="6">
        <f t="shared" si="491"/>
        <v>0</v>
      </c>
      <c r="V353" s="6">
        <f t="shared" si="491"/>
        <v>37.700000000000003</v>
      </c>
      <c r="W353" s="104"/>
    </row>
    <row r="354" spans="1:23" ht="18" hidden="1" customHeight="1" outlineLevel="4" x14ac:dyDescent="0.2">
      <c r="A354" s="76" t="s">
        <v>513</v>
      </c>
      <c r="B354" s="76" t="s">
        <v>555</v>
      </c>
      <c r="C354" s="76" t="s">
        <v>118</v>
      </c>
      <c r="D354" s="76"/>
      <c r="E354" s="12" t="s">
        <v>119</v>
      </c>
      <c r="F354" s="6">
        <f t="shared" si="491"/>
        <v>37.700000000000003</v>
      </c>
      <c r="G354" s="6">
        <f t="shared" si="491"/>
        <v>0</v>
      </c>
      <c r="H354" s="6">
        <f t="shared" si="491"/>
        <v>37.700000000000003</v>
      </c>
      <c r="I354" s="6">
        <f t="shared" si="491"/>
        <v>0</v>
      </c>
      <c r="J354" s="6">
        <f t="shared" si="491"/>
        <v>0</v>
      </c>
      <c r="K354" s="6">
        <f t="shared" si="491"/>
        <v>0</v>
      </c>
      <c r="L354" s="6">
        <f t="shared" si="491"/>
        <v>37.700000000000003</v>
      </c>
      <c r="M354" s="6">
        <f t="shared" si="492"/>
        <v>37.700000000000003</v>
      </c>
      <c r="N354" s="6">
        <f t="shared" si="491"/>
        <v>0</v>
      </c>
      <c r="O354" s="6">
        <f t="shared" si="491"/>
        <v>37.700000000000003</v>
      </c>
      <c r="P354" s="6">
        <f t="shared" si="491"/>
        <v>0</v>
      </c>
      <c r="Q354" s="6">
        <f t="shared" si="491"/>
        <v>37.700000000000003</v>
      </c>
      <c r="R354" s="6">
        <f t="shared" si="493"/>
        <v>37.700000000000003</v>
      </c>
      <c r="S354" s="6">
        <f t="shared" si="491"/>
        <v>0</v>
      </c>
      <c r="T354" s="6">
        <f t="shared" si="491"/>
        <v>37.700000000000003</v>
      </c>
      <c r="U354" s="6">
        <f t="shared" si="491"/>
        <v>0</v>
      </c>
      <c r="V354" s="6">
        <f t="shared" si="491"/>
        <v>37.700000000000003</v>
      </c>
      <c r="W354" s="104"/>
    </row>
    <row r="355" spans="1:23" ht="31.5" hidden="1" outlineLevel="5" x14ac:dyDescent="0.2">
      <c r="A355" s="76" t="s">
        <v>513</v>
      </c>
      <c r="B355" s="76" t="s">
        <v>555</v>
      </c>
      <c r="C355" s="76" t="s">
        <v>205</v>
      </c>
      <c r="D355" s="76"/>
      <c r="E355" s="12" t="s">
        <v>456</v>
      </c>
      <c r="F355" s="6">
        <f t="shared" si="491"/>
        <v>37.700000000000003</v>
      </c>
      <c r="G355" s="6">
        <f t="shared" si="491"/>
        <v>0</v>
      </c>
      <c r="H355" s="6">
        <f t="shared" si="491"/>
        <v>37.700000000000003</v>
      </c>
      <c r="I355" s="6">
        <f t="shared" si="491"/>
        <v>0</v>
      </c>
      <c r="J355" s="6">
        <f t="shared" si="491"/>
        <v>0</v>
      </c>
      <c r="K355" s="6">
        <f t="shared" si="491"/>
        <v>0</v>
      </c>
      <c r="L355" s="6">
        <f t="shared" si="491"/>
        <v>37.700000000000003</v>
      </c>
      <c r="M355" s="6">
        <f t="shared" si="492"/>
        <v>37.700000000000003</v>
      </c>
      <c r="N355" s="6">
        <f t="shared" si="491"/>
        <v>0</v>
      </c>
      <c r="O355" s="6">
        <f t="shared" si="491"/>
        <v>37.700000000000003</v>
      </c>
      <c r="P355" s="6">
        <f t="shared" si="491"/>
        <v>0</v>
      </c>
      <c r="Q355" s="6">
        <f t="shared" si="491"/>
        <v>37.700000000000003</v>
      </c>
      <c r="R355" s="6">
        <f t="shared" si="493"/>
        <v>37.700000000000003</v>
      </c>
      <c r="S355" s="6">
        <f t="shared" si="491"/>
        <v>0</v>
      </c>
      <c r="T355" s="6">
        <f t="shared" si="491"/>
        <v>37.700000000000003</v>
      </c>
      <c r="U355" s="6">
        <f t="shared" si="491"/>
        <v>0</v>
      </c>
      <c r="V355" s="6">
        <f t="shared" si="491"/>
        <v>37.700000000000003</v>
      </c>
      <c r="W355" s="104"/>
    </row>
    <row r="356" spans="1:23" ht="31.5" hidden="1" outlineLevel="7" x14ac:dyDescent="0.2">
      <c r="A356" s="77" t="s">
        <v>513</v>
      </c>
      <c r="B356" s="77" t="s">
        <v>555</v>
      </c>
      <c r="C356" s="77" t="s">
        <v>205</v>
      </c>
      <c r="D356" s="77" t="s">
        <v>70</v>
      </c>
      <c r="E356" s="13" t="s">
        <v>71</v>
      </c>
      <c r="F356" s="7">
        <v>37.700000000000003</v>
      </c>
      <c r="G356" s="7"/>
      <c r="H356" s="7">
        <f>SUM(F356:G356)</f>
        <v>37.700000000000003</v>
      </c>
      <c r="I356" s="7"/>
      <c r="J356" s="7"/>
      <c r="K356" s="7"/>
      <c r="L356" s="7">
        <f>SUM(H356:K356)</f>
        <v>37.700000000000003</v>
      </c>
      <c r="M356" s="7">
        <v>37.700000000000003</v>
      </c>
      <c r="N356" s="7"/>
      <c r="O356" s="7">
        <f>SUM(M356:N356)</f>
        <v>37.700000000000003</v>
      </c>
      <c r="P356" s="7"/>
      <c r="Q356" s="7">
        <f>SUM(O356:P356)</f>
        <v>37.700000000000003</v>
      </c>
      <c r="R356" s="7">
        <v>37.700000000000003</v>
      </c>
      <c r="S356" s="7"/>
      <c r="T356" s="7">
        <f>SUM(R356:S356)</f>
        <v>37.700000000000003</v>
      </c>
      <c r="U356" s="7"/>
      <c r="V356" s="7">
        <f>SUM(T356:U356)</f>
        <v>37.700000000000003</v>
      </c>
      <c r="W356" s="104"/>
    </row>
    <row r="357" spans="1:23" ht="31.5" outlineLevel="2" x14ac:dyDescent="0.2">
      <c r="A357" s="76" t="s">
        <v>513</v>
      </c>
      <c r="B357" s="76" t="s">
        <v>555</v>
      </c>
      <c r="C357" s="76" t="s">
        <v>139</v>
      </c>
      <c r="D357" s="76"/>
      <c r="E357" s="12" t="s">
        <v>140</v>
      </c>
      <c r="F357" s="6">
        <f t="shared" ref="F357:T357" si="494">F358+F395+F399</f>
        <v>102783</v>
      </c>
      <c r="G357" s="6">
        <f t="shared" si="494"/>
        <v>21954.596079999999</v>
      </c>
      <c r="H357" s="6">
        <f t="shared" si="494"/>
        <v>124737.59608</v>
      </c>
      <c r="I357" s="6">
        <f t="shared" si="494"/>
        <v>0</v>
      </c>
      <c r="J357" s="6">
        <f t="shared" si="494"/>
        <v>0</v>
      </c>
      <c r="K357" s="6">
        <f t="shared" ref="K357:L357" si="495">K358+K395+K399</f>
        <v>6290.3</v>
      </c>
      <c r="L357" s="6">
        <f t="shared" si="495"/>
        <v>131027.89607999999</v>
      </c>
      <c r="M357" s="6">
        <f t="shared" si="494"/>
        <v>117782.20000000001</v>
      </c>
      <c r="N357" s="6">
        <f t="shared" si="494"/>
        <v>-0.87257000000002272</v>
      </c>
      <c r="O357" s="6">
        <f t="shared" si="494"/>
        <v>117781.32742999999</v>
      </c>
      <c r="P357" s="6">
        <f t="shared" si="494"/>
        <v>0</v>
      </c>
      <c r="Q357" s="6">
        <f t="shared" si="494"/>
        <v>117781.32742999999</v>
      </c>
      <c r="R357" s="6">
        <f t="shared" si="494"/>
        <v>119623.1</v>
      </c>
      <c r="S357" s="6">
        <f t="shared" si="494"/>
        <v>-0.10452999999907972</v>
      </c>
      <c r="T357" s="6">
        <f t="shared" si="494"/>
        <v>119622.99547000001</v>
      </c>
      <c r="U357" s="6">
        <f t="shared" ref="U357:V357" si="496">U358+U395+U399</f>
        <v>0</v>
      </c>
      <c r="V357" s="6">
        <f t="shared" si="496"/>
        <v>119622.99547000001</v>
      </c>
      <c r="W357" s="104"/>
    </row>
    <row r="358" spans="1:23" ht="15.75" outlineLevel="3" x14ac:dyDescent="0.2">
      <c r="A358" s="76" t="s">
        <v>513</v>
      </c>
      <c r="B358" s="76" t="s">
        <v>555</v>
      </c>
      <c r="C358" s="76" t="s">
        <v>141</v>
      </c>
      <c r="D358" s="76"/>
      <c r="E358" s="12" t="s">
        <v>538</v>
      </c>
      <c r="F358" s="6">
        <f t="shared" ref="F358:T358" si="497">F359+F364+F369+F381+F388</f>
        <v>64853.2</v>
      </c>
      <c r="G358" s="6">
        <f t="shared" si="497"/>
        <v>14954.596079999999</v>
      </c>
      <c r="H358" s="6">
        <f t="shared" si="497"/>
        <v>79807.79608</v>
      </c>
      <c r="I358" s="6">
        <f t="shared" si="497"/>
        <v>0</v>
      </c>
      <c r="J358" s="6">
        <f t="shared" si="497"/>
        <v>0</v>
      </c>
      <c r="K358" s="6">
        <f t="shared" ref="K358:L358" si="498">K359+K364+K369+K381+K388</f>
        <v>6359.8</v>
      </c>
      <c r="L358" s="6">
        <f t="shared" si="498"/>
        <v>86167.596079999988</v>
      </c>
      <c r="M358" s="6">
        <f t="shared" si="497"/>
        <v>79852.400000000009</v>
      </c>
      <c r="N358" s="6">
        <f t="shared" si="497"/>
        <v>-0.87257000000002272</v>
      </c>
      <c r="O358" s="6">
        <f t="shared" si="497"/>
        <v>79851.527429999987</v>
      </c>
      <c r="P358" s="6">
        <f t="shared" si="497"/>
        <v>0</v>
      </c>
      <c r="Q358" s="6">
        <f t="shared" si="497"/>
        <v>79851.527429999987</v>
      </c>
      <c r="R358" s="6">
        <f t="shared" si="497"/>
        <v>81693.3</v>
      </c>
      <c r="S358" s="6">
        <f t="shared" si="497"/>
        <v>-0.10452999999907972</v>
      </c>
      <c r="T358" s="6">
        <f t="shared" si="497"/>
        <v>81693.195470000006</v>
      </c>
      <c r="U358" s="6">
        <f t="shared" ref="U358:V358" si="499">U359+U364+U369+U381+U388</f>
        <v>0</v>
      </c>
      <c r="V358" s="6">
        <f t="shared" si="499"/>
        <v>81693.195470000006</v>
      </c>
      <c r="W358" s="104"/>
    </row>
    <row r="359" spans="1:23" ht="31.5" outlineLevel="4" x14ac:dyDescent="0.2">
      <c r="A359" s="76" t="s">
        <v>513</v>
      </c>
      <c r="B359" s="76" t="s">
        <v>555</v>
      </c>
      <c r="C359" s="76" t="s">
        <v>142</v>
      </c>
      <c r="D359" s="76"/>
      <c r="E359" s="12" t="s">
        <v>143</v>
      </c>
      <c r="F359" s="6">
        <f>F360+F362</f>
        <v>9337.6</v>
      </c>
      <c r="G359" s="6">
        <f t="shared" ref="G359:J359" si="500">G360+G362</f>
        <v>0</v>
      </c>
      <c r="H359" s="6">
        <f t="shared" si="500"/>
        <v>9337.6</v>
      </c>
      <c r="I359" s="6">
        <f t="shared" si="500"/>
        <v>0</v>
      </c>
      <c r="J359" s="6">
        <f t="shared" si="500"/>
        <v>0</v>
      </c>
      <c r="K359" s="6">
        <f t="shared" ref="K359:L359" si="501">K360+K362</f>
        <v>2859.8</v>
      </c>
      <c r="L359" s="6">
        <f t="shared" si="501"/>
        <v>12197.400000000001</v>
      </c>
      <c r="M359" s="6">
        <f t="shared" ref="M359:R359" si="502">M360+M362</f>
        <v>9337.6</v>
      </c>
      <c r="N359" s="6">
        <f t="shared" ref="N359" si="503">N360+N362</f>
        <v>0</v>
      </c>
      <c r="O359" s="6">
        <f t="shared" ref="O359:Q359" si="504">O360+O362</f>
        <v>9337.6</v>
      </c>
      <c r="P359" s="6">
        <f t="shared" si="504"/>
        <v>0</v>
      </c>
      <c r="Q359" s="6">
        <f t="shared" si="504"/>
        <v>9337.6</v>
      </c>
      <c r="R359" s="6">
        <f t="shared" si="502"/>
        <v>9337.6</v>
      </c>
      <c r="S359" s="6">
        <f t="shared" ref="S359" si="505">S360+S362</f>
        <v>0</v>
      </c>
      <c r="T359" s="6">
        <f t="shared" ref="T359:V359" si="506">T360+T362</f>
        <v>9337.6</v>
      </c>
      <c r="U359" s="6">
        <f t="shared" si="506"/>
        <v>0</v>
      </c>
      <c r="V359" s="6">
        <f t="shared" si="506"/>
        <v>9337.6</v>
      </c>
      <c r="W359" s="104"/>
    </row>
    <row r="360" spans="1:23" ht="15.75" outlineLevel="5" x14ac:dyDescent="0.2">
      <c r="A360" s="76" t="s">
        <v>513</v>
      </c>
      <c r="B360" s="76" t="s">
        <v>555</v>
      </c>
      <c r="C360" s="76" t="s">
        <v>206</v>
      </c>
      <c r="D360" s="76"/>
      <c r="E360" s="12" t="s">
        <v>207</v>
      </c>
      <c r="F360" s="6">
        <f t="shared" ref="F360:V360" si="507">F361</f>
        <v>3758.3</v>
      </c>
      <c r="G360" s="6">
        <f t="shared" si="507"/>
        <v>0</v>
      </c>
      <c r="H360" s="6">
        <f t="shared" si="507"/>
        <v>3758.3</v>
      </c>
      <c r="I360" s="6">
        <f t="shared" si="507"/>
        <v>0</v>
      </c>
      <c r="J360" s="6">
        <f t="shared" si="507"/>
        <v>0</v>
      </c>
      <c r="K360" s="6">
        <f t="shared" si="507"/>
        <v>2281</v>
      </c>
      <c r="L360" s="6">
        <f t="shared" si="507"/>
        <v>6039.3</v>
      </c>
      <c r="M360" s="6">
        <f t="shared" ref="M360:R360" si="508">M361</f>
        <v>3758.3</v>
      </c>
      <c r="N360" s="6">
        <f t="shared" si="507"/>
        <v>0</v>
      </c>
      <c r="O360" s="6">
        <f t="shared" si="507"/>
        <v>3758.3</v>
      </c>
      <c r="P360" s="6">
        <f t="shared" si="507"/>
        <v>0</v>
      </c>
      <c r="Q360" s="6">
        <f t="shared" si="507"/>
        <v>3758.3</v>
      </c>
      <c r="R360" s="6">
        <f t="shared" si="508"/>
        <v>3758.3</v>
      </c>
      <c r="S360" s="6">
        <f t="shared" si="507"/>
        <v>0</v>
      </c>
      <c r="T360" s="6">
        <f t="shared" si="507"/>
        <v>3758.3</v>
      </c>
      <c r="U360" s="6">
        <f t="shared" si="507"/>
        <v>0</v>
      </c>
      <c r="V360" s="6">
        <f t="shared" si="507"/>
        <v>3758.3</v>
      </c>
      <c r="W360" s="104"/>
    </row>
    <row r="361" spans="1:23" ht="31.5" outlineLevel="7" x14ac:dyDescent="0.2">
      <c r="A361" s="77" t="s">
        <v>513</v>
      </c>
      <c r="B361" s="77" t="s">
        <v>555</v>
      </c>
      <c r="C361" s="77" t="s">
        <v>206</v>
      </c>
      <c r="D361" s="77" t="s">
        <v>70</v>
      </c>
      <c r="E361" s="13" t="s">
        <v>71</v>
      </c>
      <c r="F361" s="7">
        <v>3758.3</v>
      </c>
      <c r="G361" s="7"/>
      <c r="H361" s="7">
        <f>SUM(F361:G361)</f>
        <v>3758.3</v>
      </c>
      <c r="I361" s="7"/>
      <c r="J361" s="7"/>
      <c r="K361" s="7">
        <f>(2000+3000+281)-3000</f>
        <v>2281</v>
      </c>
      <c r="L361" s="7">
        <f>SUM(H361:K361)</f>
        <v>6039.3</v>
      </c>
      <c r="M361" s="7">
        <v>3758.3</v>
      </c>
      <c r="N361" s="7"/>
      <c r="O361" s="7">
        <f>SUM(M361:N361)</f>
        <v>3758.3</v>
      </c>
      <c r="P361" s="7"/>
      <c r="Q361" s="7">
        <f>SUM(O361:P361)</f>
        <v>3758.3</v>
      </c>
      <c r="R361" s="7">
        <v>3758.3</v>
      </c>
      <c r="S361" s="7"/>
      <c r="T361" s="7">
        <f>SUM(R361:S361)</f>
        <v>3758.3</v>
      </c>
      <c r="U361" s="7"/>
      <c r="V361" s="7">
        <f>SUM(T361:U361)</f>
        <v>3758.3</v>
      </c>
      <c r="W361" s="104"/>
    </row>
    <row r="362" spans="1:23" ht="15.75" outlineLevel="5" x14ac:dyDescent="0.2">
      <c r="A362" s="76" t="s">
        <v>513</v>
      </c>
      <c r="B362" s="76" t="s">
        <v>555</v>
      </c>
      <c r="C362" s="76" t="s">
        <v>208</v>
      </c>
      <c r="D362" s="76"/>
      <c r="E362" s="12" t="s">
        <v>209</v>
      </c>
      <c r="F362" s="6">
        <f t="shared" ref="F362:V362" si="509">F363</f>
        <v>5579.3</v>
      </c>
      <c r="G362" s="6">
        <f t="shared" si="509"/>
        <v>0</v>
      </c>
      <c r="H362" s="6">
        <f t="shared" si="509"/>
        <v>5579.3</v>
      </c>
      <c r="I362" s="6">
        <f t="shared" si="509"/>
        <v>0</v>
      </c>
      <c r="J362" s="6">
        <f t="shared" si="509"/>
        <v>0</v>
      </c>
      <c r="K362" s="6">
        <f t="shared" si="509"/>
        <v>578.79999999999995</v>
      </c>
      <c r="L362" s="6">
        <f t="shared" si="509"/>
        <v>6158.1</v>
      </c>
      <c r="M362" s="6">
        <f t="shared" si="509"/>
        <v>5579.3</v>
      </c>
      <c r="N362" s="6">
        <f t="shared" si="509"/>
        <v>0</v>
      </c>
      <c r="O362" s="6">
        <f t="shared" si="509"/>
        <v>5579.3</v>
      </c>
      <c r="P362" s="6">
        <f t="shared" si="509"/>
        <v>0</v>
      </c>
      <c r="Q362" s="6">
        <f t="shared" si="509"/>
        <v>5579.3</v>
      </c>
      <c r="R362" s="6">
        <f>R363</f>
        <v>5579.3</v>
      </c>
      <c r="S362" s="6">
        <f t="shared" si="509"/>
        <v>0</v>
      </c>
      <c r="T362" s="6">
        <f t="shared" si="509"/>
        <v>5579.3</v>
      </c>
      <c r="U362" s="6">
        <f t="shared" si="509"/>
        <v>0</v>
      </c>
      <c r="V362" s="6">
        <f t="shared" si="509"/>
        <v>5579.3</v>
      </c>
      <c r="W362" s="104"/>
    </row>
    <row r="363" spans="1:23" ht="31.5" outlineLevel="7" x14ac:dyDescent="0.2">
      <c r="A363" s="77" t="s">
        <v>513</v>
      </c>
      <c r="B363" s="77" t="s">
        <v>555</v>
      </c>
      <c r="C363" s="77" t="s">
        <v>208</v>
      </c>
      <c r="D363" s="77" t="s">
        <v>70</v>
      </c>
      <c r="E363" s="13" t="s">
        <v>71</v>
      </c>
      <c r="F363" s="7">
        <v>5579.3</v>
      </c>
      <c r="G363" s="7"/>
      <c r="H363" s="7">
        <f>SUM(F363:G363)</f>
        <v>5579.3</v>
      </c>
      <c r="I363" s="7"/>
      <c r="J363" s="7"/>
      <c r="K363" s="7">
        <f>-421.2+1000</f>
        <v>578.79999999999995</v>
      </c>
      <c r="L363" s="7">
        <f>SUM(H363:K363)</f>
        <v>6158.1</v>
      </c>
      <c r="M363" s="7">
        <v>5579.3</v>
      </c>
      <c r="N363" s="7"/>
      <c r="O363" s="7">
        <f>SUM(M363:N363)</f>
        <v>5579.3</v>
      </c>
      <c r="P363" s="7"/>
      <c r="Q363" s="7">
        <f>SUM(O363:P363)</f>
        <v>5579.3</v>
      </c>
      <c r="R363" s="7">
        <v>5579.3</v>
      </c>
      <c r="S363" s="7"/>
      <c r="T363" s="7">
        <f>SUM(R363:S363)</f>
        <v>5579.3</v>
      </c>
      <c r="U363" s="7"/>
      <c r="V363" s="7">
        <f>SUM(T363:U363)</f>
        <v>5579.3</v>
      </c>
      <c r="W363" s="104"/>
    </row>
    <row r="364" spans="1:23" ht="31.5" outlineLevel="4" x14ac:dyDescent="0.2">
      <c r="A364" s="76" t="s">
        <v>513</v>
      </c>
      <c r="B364" s="76" t="s">
        <v>555</v>
      </c>
      <c r="C364" s="76" t="s">
        <v>176</v>
      </c>
      <c r="D364" s="76"/>
      <c r="E364" s="12" t="s">
        <v>177</v>
      </c>
      <c r="F364" s="6">
        <f t="shared" ref="F364:T364" si="510">F365+F367</f>
        <v>2295.3000000000002</v>
      </c>
      <c r="G364" s="6">
        <f t="shared" ref="G364:J364" si="511">G365+G367</f>
        <v>0</v>
      </c>
      <c r="H364" s="6">
        <f t="shared" si="511"/>
        <v>2295.3000000000002</v>
      </c>
      <c r="I364" s="6">
        <f t="shared" si="511"/>
        <v>0</v>
      </c>
      <c r="J364" s="6">
        <f t="shared" si="511"/>
        <v>0</v>
      </c>
      <c r="K364" s="6">
        <f t="shared" ref="K364:L364" si="512">K365+K367</f>
        <v>1000</v>
      </c>
      <c r="L364" s="6">
        <f t="shared" si="512"/>
        <v>3295.3</v>
      </c>
      <c r="M364" s="6">
        <f t="shared" si="510"/>
        <v>2295.3000000000002</v>
      </c>
      <c r="N364" s="6">
        <f t="shared" si="510"/>
        <v>0</v>
      </c>
      <c r="O364" s="6">
        <f t="shared" si="510"/>
        <v>2295.3000000000002</v>
      </c>
      <c r="P364" s="6">
        <f t="shared" si="510"/>
        <v>0</v>
      </c>
      <c r="Q364" s="6">
        <f t="shared" si="510"/>
        <v>2295.3000000000002</v>
      </c>
      <c r="R364" s="6">
        <f t="shared" si="510"/>
        <v>2295.3000000000002</v>
      </c>
      <c r="S364" s="6">
        <f t="shared" si="510"/>
        <v>0</v>
      </c>
      <c r="T364" s="6">
        <f t="shared" si="510"/>
        <v>2295.3000000000002</v>
      </c>
      <c r="U364" s="6">
        <f t="shared" ref="U364:V364" si="513">U365+U367</f>
        <v>0</v>
      </c>
      <c r="V364" s="6">
        <f t="shared" si="513"/>
        <v>2295.3000000000002</v>
      </c>
      <c r="W364" s="104"/>
    </row>
    <row r="365" spans="1:23" ht="15.75" outlineLevel="5" x14ac:dyDescent="0.2">
      <c r="A365" s="76" t="s">
        <v>513</v>
      </c>
      <c r="B365" s="76" t="s">
        <v>555</v>
      </c>
      <c r="C365" s="76" t="s">
        <v>210</v>
      </c>
      <c r="D365" s="76"/>
      <c r="E365" s="12" t="s">
        <v>211</v>
      </c>
      <c r="F365" s="6">
        <f t="shared" ref="F365:V365" si="514">F366</f>
        <v>2183.3000000000002</v>
      </c>
      <c r="G365" s="6">
        <f t="shared" si="514"/>
        <v>0</v>
      </c>
      <c r="H365" s="6">
        <f t="shared" si="514"/>
        <v>2183.3000000000002</v>
      </c>
      <c r="I365" s="6">
        <f t="shared" si="514"/>
        <v>0</v>
      </c>
      <c r="J365" s="6">
        <f t="shared" si="514"/>
        <v>0</v>
      </c>
      <c r="K365" s="6">
        <f t="shared" si="514"/>
        <v>1000</v>
      </c>
      <c r="L365" s="6">
        <f t="shared" si="514"/>
        <v>3183.3</v>
      </c>
      <c r="M365" s="6">
        <f t="shared" si="514"/>
        <v>2183.3000000000002</v>
      </c>
      <c r="N365" s="6">
        <f t="shared" si="514"/>
        <v>0</v>
      </c>
      <c r="O365" s="6">
        <f t="shared" si="514"/>
        <v>2183.3000000000002</v>
      </c>
      <c r="P365" s="6">
        <f t="shared" si="514"/>
        <v>0</v>
      </c>
      <c r="Q365" s="6">
        <f t="shared" si="514"/>
        <v>2183.3000000000002</v>
      </c>
      <c r="R365" s="6">
        <f t="shared" si="514"/>
        <v>2183.3000000000002</v>
      </c>
      <c r="S365" s="6">
        <f t="shared" si="514"/>
        <v>0</v>
      </c>
      <c r="T365" s="6">
        <f t="shared" si="514"/>
        <v>2183.3000000000002</v>
      </c>
      <c r="U365" s="6">
        <f t="shared" si="514"/>
        <v>0</v>
      </c>
      <c r="V365" s="6">
        <f t="shared" si="514"/>
        <v>2183.3000000000002</v>
      </c>
      <c r="W365" s="104"/>
    </row>
    <row r="366" spans="1:23" ht="31.5" outlineLevel="7" x14ac:dyDescent="0.2">
      <c r="A366" s="77" t="s">
        <v>513</v>
      </c>
      <c r="B366" s="77" t="s">
        <v>555</v>
      </c>
      <c r="C366" s="77" t="s">
        <v>210</v>
      </c>
      <c r="D366" s="77" t="s">
        <v>70</v>
      </c>
      <c r="E366" s="13" t="s">
        <v>71</v>
      </c>
      <c r="F366" s="7">
        <v>2183.3000000000002</v>
      </c>
      <c r="G366" s="7"/>
      <c r="H366" s="7">
        <f>SUM(F366:G366)</f>
        <v>2183.3000000000002</v>
      </c>
      <c r="I366" s="7"/>
      <c r="J366" s="7"/>
      <c r="K366" s="7">
        <f>1000</f>
        <v>1000</v>
      </c>
      <c r="L366" s="7">
        <f>SUM(H366:K366)</f>
        <v>3183.3</v>
      </c>
      <c r="M366" s="7">
        <v>2183.3000000000002</v>
      </c>
      <c r="N366" s="7"/>
      <c r="O366" s="7">
        <f>SUM(M366:N366)</f>
        <v>2183.3000000000002</v>
      </c>
      <c r="P366" s="7"/>
      <c r="Q366" s="7">
        <f>SUM(O366:P366)</f>
        <v>2183.3000000000002</v>
      </c>
      <c r="R366" s="7">
        <v>2183.3000000000002</v>
      </c>
      <c r="S366" s="7"/>
      <c r="T366" s="7">
        <f>SUM(R366:S366)</f>
        <v>2183.3000000000002</v>
      </c>
      <c r="U366" s="7"/>
      <c r="V366" s="7">
        <f>SUM(T366:U366)</f>
        <v>2183.3000000000002</v>
      </c>
      <c r="W366" s="104"/>
    </row>
    <row r="367" spans="1:23" ht="31.5" hidden="1" outlineLevel="5" x14ac:dyDescent="0.2">
      <c r="A367" s="76" t="s">
        <v>513</v>
      </c>
      <c r="B367" s="76" t="s">
        <v>555</v>
      </c>
      <c r="C367" s="76" t="s">
        <v>212</v>
      </c>
      <c r="D367" s="76"/>
      <c r="E367" s="12" t="s">
        <v>213</v>
      </c>
      <c r="F367" s="6">
        <f t="shared" ref="F367:V367" si="515">F368</f>
        <v>112</v>
      </c>
      <c r="G367" s="6">
        <f t="shared" si="515"/>
        <v>0</v>
      </c>
      <c r="H367" s="6">
        <f t="shared" si="515"/>
        <v>112</v>
      </c>
      <c r="I367" s="6">
        <f t="shared" si="515"/>
        <v>0</v>
      </c>
      <c r="J367" s="6">
        <f t="shared" si="515"/>
        <v>0</v>
      </c>
      <c r="K367" s="6">
        <f t="shared" si="515"/>
        <v>0</v>
      </c>
      <c r="L367" s="6">
        <f t="shared" si="515"/>
        <v>112</v>
      </c>
      <c r="M367" s="6">
        <f t="shared" si="515"/>
        <v>112</v>
      </c>
      <c r="N367" s="6">
        <f t="shared" si="515"/>
        <v>0</v>
      </c>
      <c r="O367" s="6">
        <f t="shared" si="515"/>
        <v>112</v>
      </c>
      <c r="P367" s="6">
        <f t="shared" si="515"/>
        <v>0</v>
      </c>
      <c r="Q367" s="6">
        <f t="shared" si="515"/>
        <v>112</v>
      </c>
      <c r="R367" s="6">
        <f t="shared" si="515"/>
        <v>112</v>
      </c>
      <c r="S367" s="6">
        <f t="shared" si="515"/>
        <v>0</v>
      </c>
      <c r="T367" s="6">
        <f t="shared" si="515"/>
        <v>112</v>
      </c>
      <c r="U367" s="6">
        <f t="shared" si="515"/>
        <v>0</v>
      </c>
      <c r="V367" s="6">
        <f t="shared" si="515"/>
        <v>112</v>
      </c>
      <c r="W367" s="104"/>
    </row>
    <row r="368" spans="1:23" ht="31.5" hidden="1" outlineLevel="7" x14ac:dyDescent="0.2">
      <c r="A368" s="77" t="s">
        <v>513</v>
      </c>
      <c r="B368" s="77" t="s">
        <v>555</v>
      </c>
      <c r="C368" s="77" t="s">
        <v>212</v>
      </c>
      <c r="D368" s="77" t="s">
        <v>70</v>
      </c>
      <c r="E368" s="13" t="s">
        <v>71</v>
      </c>
      <c r="F368" s="7">
        <v>112</v>
      </c>
      <c r="G368" s="7"/>
      <c r="H368" s="7">
        <f>SUM(F368:G368)</f>
        <v>112</v>
      </c>
      <c r="I368" s="7"/>
      <c r="J368" s="7"/>
      <c r="K368" s="7"/>
      <c r="L368" s="7">
        <f>SUM(H368:K368)</f>
        <v>112</v>
      </c>
      <c r="M368" s="7">
        <v>112</v>
      </c>
      <c r="N368" s="7"/>
      <c r="O368" s="7">
        <f>SUM(M368:N368)</f>
        <v>112</v>
      </c>
      <c r="P368" s="7"/>
      <c r="Q368" s="7">
        <f>SUM(O368:P368)</f>
        <v>112</v>
      </c>
      <c r="R368" s="7">
        <v>112</v>
      </c>
      <c r="S368" s="7"/>
      <c r="T368" s="7">
        <f>SUM(R368:S368)</f>
        <v>112</v>
      </c>
      <c r="U368" s="7"/>
      <c r="V368" s="7">
        <f>SUM(T368:U368)</f>
        <v>112</v>
      </c>
      <c r="W368" s="104"/>
    </row>
    <row r="369" spans="1:23" ht="47.25" outlineLevel="4" x14ac:dyDescent="0.2">
      <c r="A369" s="76" t="s">
        <v>513</v>
      </c>
      <c r="B369" s="76" t="s">
        <v>555</v>
      </c>
      <c r="C369" s="76" t="s">
        <v>214</v>
      </c>
      <c r="D369" s="76"/>
      <c r="E369" s="12" t="s">
        <v>215</v>
      </c>
      <c r="F369" s="6">
        <f>F375+F373</f>
        <v>13105.4</v>
      </c>
      <c r="G369" s="6">
        <f>G375+G373+G377+G379</f>
        <v>14955.14767</v>
      </c>
      <c r="H369" s="6">
        <f t="shared" ref="H369" si="516">H375+H373+H377+H379</f>
        <v>28060.54767</v>
      </c>
      <c r="I369" s="6">
        <f>I375+I373+I377+I379+I370</f>
        <v>0</v>
      </c>
      <c r="J369" s="6">
        <f t="shared" ref="J369:V369" si="517">J375+J373+J377+J379+J370</f>
        <v>0</v>
      </c>
      <c r="K369" s="6">
        <f t="shared" si="517"/>
        <v>2500</v>
      </c>
      <c r="L369" s="6">
        <f t="shared" si="517"/>
        <v>30560.54767</v>
      </c>
      <c r="M369" s="6">
        <f t="shared" si="517"/>
        <v>17044.400000000001</v>
      </c>
      <c r="N369" s="6">
        <f t="shared" si="517"/>
        <v>-0.65959999999999996</v>
      </c>
      <c r="O369" s="6">
        <f t="shared" si="517"/>
        <v>17043.740399999999</v>
      </c>
      <c r="P369" s="6">
        <f t="shared" si="517"/>
        <v>0</v>
      </c>
      <c r="Q369" s="6">
        <f t="shared" si="517"/>
        <v>17043.740399999999</v>
      </c>
      <c r="R369" s="6">
        <f t="shared" si="517"/>
        <v>14979.4</v>
      </c>
      <c r="S369" s="6">
        <f t="shared" si="517"/>
        <v>-1.5419999999999996E-2</v>
      </c>
      <c r="T369" s="6">
        <f t="shared" si="517"/>
        <v>14979.38458</v>
      </c>
      <c r="U369" s="6">
        <f t="shared" si="517"/>
        <v>0</v>
      </c>
      <c r="V369" s="6">
        <f t="shared" si="517"/>
        <v>14979.38458</v>
      </c>
      <c r="W369" s="104"/>
    </row>
    <row r="370" spans="1:23" ht="31.5" outlineLevel="4" x14ac:dyDescent="0.2">
      <c r="A370" s="72" t="s">
        <v>513</v>
      </c>
      <c r="B370" s="72" t="s">
        <v>555</v>
      </c>
      <c r="C370" s="72" t="s">
        <v>773</v>
      </c>
      <c r="D370" s="72"/>
      <c r="E370" s="25" t="s">
        <v>774</v>
      </c>
      <c r="F370" s="6"/>
      <c r="G370" s="6"/>
      <c r="H370" s="6"/>
      <c r="I370" s="6">
        <f>I371+I372</f>
        <v>0</v>
      </c>
      <c r="J370" s="6">
        <f t="shared" ref="J370:U370" si="518">J371+J372</f>
        <v>0</v>
      </c>
      <c r="K370" s="6">
        <f t="shared" si="518"/>
        <v>2500</v>
      </c>
      <c r="L370" s="6">
        <f t="shared" si="518"/>
        <v>2500</v>
      </c>
      <c r="M370" s="6">
        <f t="shared" si="518"/>
        <v>0</v>
      </c>
      <c r="N370" s="6">
        <f t="shared" si="518"/>
        <v>0</v>
      </c>
      <c r="O370" s="6">
        <f t="shared" si="518"/>
        <v>0</v>
      </c>
      <c r="P370" s="6">
        <f t="shared" si="518"/>
        <v>0</v>
      </c>
      <c r="Q370" s="6"/>
      <c r="R370" s="6">
        <f t="shared" si="518"/>
        <v>0</v>
      </c>
      <c r="S370" s="6">
        <f t="shared" si="518"/>
        <v>0</v>
      </c>
      <c r="T370" s="6">
        <f t="shared" si="518"/>
        <v>0</v>
      </c>
      <c r="U370" s="6">
        <f t="shared" si="518"/>
        <v>0</v>
      </c>
      <c r="V370" s="6"/>
      <c r="W370" s="104"/>
    </row>
    <row r="371" spans="1:23" ht="31.5" outlineLevel="4" x14ac:dyDescent="0.2">
      <c r="A371" s="73" t="s">
        <v>513</v>
      </c>
      <c r="B371" s="73" t="s">
        <v>555</v>
      </c>
      <c r="C371" s="73" t="s">
        <v>773</v>
      </c>
      <c r="D371" s="73" t="s">
        <v>70</v>
      </c>
      <c r="E371" s="26" t="s">
        <v>71</v>
      </c>
      <c r="F371" s="6"/>
      <c r="G371" s="6"/>
      <c r="H371" s="6"/>
      <c r="I371" s="7"/>
      <c r="J371" s="7"/>
      <c r="K371" s="7">
        <v>400</v>
      </c>
      <c r="L371" s="7">
        <f>SUM(H371:K371)</f>
        <v>400</v>
      </c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104"/>
    </row>
    <row r="372" spans="1:23" ht="15.75" outlineLevel="4" collapsed="1" x14ac:dyDescent="0.2">
      <c r="A372" s="73" t="s">
        <v>513</v>
      </c>
      <c r="B372" s="73" t="s">
        <v>555</v>
      </c>
      <c r="C372" s="73" t="s">
        <v>773</v>
      </c>
      <c r="D372" s="73" t="s">
        <v>15</v>
      </c>
      <c r="E372" s="26" t="s">
        <v>16</v>
      </c>
      <c r="F372" s="6"/>
      <c r="G372" s="6"/>
      <c r="H372" s="6"/>
      <c r="I372" s="7"/>
      <c r="J372" s="7"/>
      <c r="K372" s="7">
        <v>2100</v>
      </c>
      <c r="L372" s="7">
        <f>SUM(H372:K372)</f>
        <v>2100</v>
      </c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104"/>
    </row>
    <row r="373" spans="1:23" ht="47.25" hidden="1" outlineLevel="5" x14ac:dyDescent="0.2">
      <c r="A373" s="76" t="s">
        <v>513</v>
      </c>
      <c r="B373" s="76" t="s">
        <v>555</v>
      </c>
      <c r="C373" s="76" t="s">
        <v>216</v>
      </c>
      <c r="D373" s="76"/>
      <c r="E373" s="12" t="s">
        <v>637</v>
      </c>
      <c r="F373" s="6">
        <f t="shared" ref="F373:V373" si="519">F374</f>
        <v>1311</v>
      </c>
      <c r="G373" s="6">
        <f t="shared" si="519"/>
        <v>-0.51566999999999996</v>
      </c>
      <c r="H373" s="6">
        <f t="shared" si="519"/>
        <v>1310.48433</v>
      </c>
      <c r="I373" s="6">
        <f t="shared" si="519"/>
        <v>0</v>
      </c>
      <c r="J373" s="6">
        <f t="shared" si="519"/>
        <v>0</v>
      </c>
      <c r="K373" s="6">
        <f t="shared" si="519"/>
        <v>0</v>
      </c>
      <c r="L373" s="6">
        <f t="shared" si="519"/>
        <v>1310.48433</v>
      </c>
      <c r="M373" s="6">
        <f t="shared" si="519"/>
        <v>1705</v>
      </c>
      <c r="N373" s="6">
        <f t="shared" si="519"/>
        <v>-0.62595999999999996</v>
      </c>
      <c r="O373" s="6">
        <f t="shared" si="519"/>
        <v>1704.3740399999999</v>
      </c>
      <c r="P373" s="6">
        <f t="shared" si="519"/>
        <v>0</v>
      </c>
      <c r="Q373" s="6">
        <f t="shared" si="519"/>
        <v>1704.3740399999999</v>
      </c>
      <c r="R373" s="6">
        <f t="shared" si="519"/>
        <v>1498</v>
      </c>
      <c r="S373" s="6">
        <f t="shared" si="519"/>
        <v>-6.1539999999999997E-2</v>
      </c>
      <c r="T373" s="6">
        <f t="shared" si="519"/>
        <v>1497.9384600000001</v>
      </c>
      <c r="U373" s="6">
        <f t="shared" si="519"/>
        <v>0</v>
      </c>
      <c r="V373" s="6">
        <f t="shared" si="519"/>
        <v>1497.9384600000001</v>
      </c>
      <c r="W373" s="104"/>
    </row>
    <row r="374" spans="1:23" ht="31.5" hidden="1" outlineLevel="7" x14ac:dyDescent="0.2">
      <c r="A374" s="77" t="s">
        <v>513</v>
      </c>
      <c r="B374" s="77" t="s">
        <v>555</v>
      </c>
      <c r="C374" s="77" t="s">
        <v>216</v>
      </c>
      <c r="D374" s="77" t="s">
        <v>70</v>
      </c>
      <c r="E374" s="13" t="s">
        <v>71</v>
      </c>
      <c r="F374" s="7">
        <v>1311</v>
      </c>
      <c r="G374" s="8">
        <v>-0.51566999999999996</v>
      </c>
      <c r="H374" s="8">
        <f>SUM(F374:G374)</f>
        <v>1310.48433</v>
      </c>
      <c r="I374" s="8"/>
      <c r="J374" s="8"/>
      <c r="K374" s="8"/>
      <c r="L374" s="8">
        <f>SUM(H374:K374)</f>
        <v>1310.48433</v>
      </c>
      <c r="M374" s="7">
        <v>1705</v>
      </c>
      <c r="N374" s="8">
        <v>-0.62595999999999996</v>
      </c>
      <c r="O374" s="8">
        <f>SUM(M374:N374)</f>
        <v>1704.3740399999999</v>
      </c>
      <c r="P374" s="8"/>
      <c r="Q374" s="8">
        <f>SUM(O374:P374)</f>
        <v>1704.3740399999999</v>
      </c>
      <c r="R374" s="7">
        <v>1498</v>
      </c>
      <c r="S374" s="8">
        <v>-6.1539999999999997E-2</v>
      </c>
      <c r="T374" s="8">
        <f>SUM(R374:S374)</f>
        <v>1497.9384600000001</v>
      </c>
      <c r="U374" s="8"/>
      <c r="V374" s="8">
        <f>SUM(T374:U374)</f>
        <v>1497.9384600000001</v>
      </c>
      <c r="W374" s="104"/>
    </row>
    <row r="375" spans="1:23" ht="47.25" hidden="1" outlineLevel="5" x14ac:dyDescent="0.2">
      <c r="A375" s="76" t="s">
        <v>513</v>
      </c>
      <c r="B375" s="76" t="s">
        <v>555</v>
      </c>
      <c r="C375" s="76" t="s">
        <v>216</v>
      </c>
      <c r="D375" s="76"/>
      <c r="E375" s="12" t="s">
        <v>638</v>
      </c>
      <c r="F375" s="6">
        <f t="shared" ref="F375:V375" si="520">F376</f>
        <v>11794.4</v>
      </c>
      <c r="G375" s="6">
        <f t="shared" si="520"/>
        <v>-4.1059999999999999E-2</v>
      </c>
      <c r="H375" s="6">
        <f t="shared" si="520"/>
        <v>11794.35894</v>
      </c>
      <c r="I375" s="6">
        <f t="shared" si="520"/>
        <v>0</v>
      </c>
      <c r="J375" s="6">
        <f t="shared" si="520"/>
        <v>0</v>
      </c>
      <c r="K375" s="6">
        <f t="shared" si="520"/>
        <v>0</v>
      </c>
      <c r="L375" s="6">
        <f t="shared" si="520"/>
        <v>11794.35894</v>
      </c>
      <c r="M375" s="6">
        <f t="shared" si="520"/>
        <v>15339.4</v>
      </c>
      <c r="N375" s="6">
        <f t="shared" si="520"/>
        <v>-3.3640000000000003E-2</v>
      </c>
      <c r="O375" s="6">
        <f t="shared" si="520"/>
        <v>15339.36636</v>
      </c>
      <c r="P375" s="6">
        <f t="shared" si="520"/>
        <v>0</v>
      </c>
      <c r="Q375" s="6">
        <f t="shared" si="520"/>
        <v>15339.36636</v>
      </c>
      <c r="R375" s="6">
        <f t="shared" si="520"/>
        <v>13481.4</v>
      </c>
      <c r="S375" s="6">
        <f t="shared" si="520"/>
        <v>4.6120000000000001E-2</v>
      </c>
      <c r="T375" s="6">
        <f t="shared" si="520"/>
        <v>13481.446120000001</v>
      </c>
      <c r="U375" s="6">
        <f t="shared" si="520"/>
        <v>0</v>
      </c>
      <c r="V375" s="6">
        <f t="shared" si="520"/>
        <v>13481.446120000001</v>
      </c>
      <c r="W375" s="104"/>
    </row>
    <row r="376" spans="1:23" ht="31.5" hidden="1" outlineLevel="7" x14ac:dyDescent="0.2">
      <c r="A376" s="77" t="s">
        <v>513</v>
      </c>
      <c r="B376" s="77" t="s">
        <v>555</v>
      </c>
      <c r="C376" s="77" t="s">
        <v>216</v>
      </c>
      <c r="D376" s="77" t="s">
        <v>70</v>
      </c>
      <c r="E376" s="13" t="s">
        <v>71</v>
      </c>
      <c r="F376" s="7">
        <v>11794.4</v>
      </c>
      <c r="G376" s="8">
        <v>-4.1059999999999999E-2</v>
      </c>
      <c r="H376" s="8">
        <f>SUM(F376:G376)</f>
        <v>11794.35894</v>
      </c>
      <c r="I376" s="8"/>
      <c r="J376" s="8"/>
      <c r="K376" s="8"/>
      <c r="L376" s="8">
        <f>SUM(H376:K376)</f>
        <v>11794.35894</v>
      </c>
      <c r="M376" s="7">
        <v>15339.4</v>
      </c>
      <c r="N376" s="8">
        <v>-3.3640000000000003E-2</v>
      </c>
      <c r="O376" s="8">
        <f>SUM(M376:N376)</f>
        <v>15339.36636</v>
      </c>
      <c r="P376" s="8"/>
      <c r="Q376" s="8">
        <f>SUM(O376:P376)</f>
        <v>15339.36636</v>
      </c>
      <c r="R376" s="7">
        <v>13481.4</v>
      </c>
      <c r="S376" s="8">
        <v>4.6120000000000001E-2</v>
      </c>
      <c r="T376" s="8">
        <f>SUM(R376:S376)</f>
        <v>13481.446120000001</v>
      </c>
      <c r="U376" s="8"/>
      <c r="V376" s="8">
        <f>SUM(T376:U376)</f>
        <v>13481.446120000001</v>
      </c>
      <c r="W376" s="104"/>
    </row>
    <row r="377" spans="1:23" ht="36" hidden="1" customHeight="1" outlineLevel="7" x14ac:dyDescent="0.2">
      <c r="A377" s="76" t="s">
        <v>513</v>
      </c>
      <c r="B377" s="76" t="s">
        <v>555</v>
      </c>
      <c r="C377" s="76" t="s">
        <v>681</v>
      </c>
      <c r="D377" s="77"/>
      <c r="E377" s="12" t="s">
        <v>732</v>
      </c>
      <c r="F377" s="7"/>
      <c r="G377" s="6">
        <f t="shared" ref="G377:L377" si="521">G378</f>
        <v>3738.9261000000001</v>
      </c>
      <c r="H377" s="6">
        <f t="shared" si="521"/>
        <v>3738.9261000000001</v>
      </c>
      <c r="I377" s="6">
        <f t="shared" si="521"/>
        <v>0</v>
      </c>
      <c r="J377" s="6">
        <f t="shared" si="521"/>
        <v>0</v>
      </c>
      <c r="K377" s="6">
        <f t="shared" si="521"/>
        <v>0</v>
      </c>
      <c r="L377" s="6">
        <f t="shared" si="521"/>
        <v>3738.9261000000001</v>
      </c>
      <c r="M377" s="7"/>
      <c r="N377" s="7"/>
      <c r="O377" s="7"/>
      <c r="P377" s="6">
        <f t="shared" ref="P377:Q377" si="522">P378</f>
        <v>0</v>
      </c>
      <c r="Q377" s="6">
        <f t="shared" si="522"/>
        <v>0</v>
      </c>
      <c r="R377" s="7"/>
      <c r="S377" s="7"/>
      <c r="T377" s="7"/>
      <c r="U377" s="6">
        <f t="shared" ref="U377:V377" si="523">U378</f>
        <v>0</v>
      </c>
      <c r="V377" s="6">
        <f t="shared" si="523"/>
        <v>0</v>
      </c>
      <c r="W377" s="104"/>
    </row>
    <row r="378" spans="1:23" ht="31.5" hidden="1" outlineLevel="7" x14ac:dyDescent="0.2">
      <c r="A378" s="77" t="s">
        <v>513</v>
      </c>
      <c r="B378" s="77" t="s">
        <v>555</v>
      </c>
      <c r="C378" s="77" t="s">
        <v>681</v>
      </c>
      <c r="D378" s="77" t="s">
        <v>70</v>
      </c>
      <c r="E378" s="13" t="s">
        <v>71</v>
      </c>
      <c r="F378" s="7"/>
      <c r="G378" s="8">
        <v>3738.9261000000001</v>
      </c>
      <c r="H378" s="8">
        <f>SUM(F378:G378)</f>
        <v>3738.9261000000001</v>
      </c>
      <c r="I378" s="8"/>
      <c r="J378" s="8"/>
      <c r="K378" s="8"/>
      <c r="L378" s="8">
        <f>SUM(H378:K378)</f>
        <v>3738.9261000000001</v>
      </c>
      <c r="M378" s="7"/>
      <c r="N378" s="7"/>
      <c r="O378" s="7"/>
      <c r="P378" s="8"/>
      <c r="Q378" s="8">
        <f>SUM(O378:P378)</f>
        <v>0</v>
      </c>
      <c r="R378" s="7"/>
      <c r="S378" s="7"/>
      <c r="T378" s="7"/>
      <c r="U378" s="8"/>
      <c r="V378" s="8">
        <f>SUM(T378:U378)</f>
        <v>0</v>
      </c>
      <c r="W378" s="104"/>
    </row>
    <row r="379" spans="1:23" ht="38.25" hidden="1" customHeight="1" outlineLevel="7" x14ac:dyDescent="0.2">
      <c r="A379" s="76" t="s">
        <v>513</v>
      </c>
      <c r="B379" s="76" t="s">
        <v>555</v>
      </c>
      <c r="C379" s="76" t="s">
        <v>681</v>
      </c>
      <c r="D379" s="77"/>
      <c r="E379" s="12" t="s">
        <v>733</v>
      </c>
      <c r="F379" s="7"/>
      <c r="G379" s="6">
        <f t="shared" ref="G379:L379" si="524">G380</f>
        <v>11216.7783</v>
      </c>
      <c r="H379" s="6">
        <f t="shared" si="524"/>
        <v>11216.7783</v>
      </c>
      <c r="I379" s="6">
        <f t="shared" si="524"/>
        <v>0</v>
      </c>
      <c r="J379" s="6">
        <f t="shared" si="524"/>
        <v>0</v>
      </c>
      <c r="K379" s="6">
        <f t="shared" si="524"/>
        <v>0</v>
      </c>
      <c r="L379" s="6">
        <f t="shared" si="524"/>
        <v>11216.7783</v>
      </c>
      <c r="M379" s="7"/>
      <c r="N379" s="7"/>
      <c r="O379" s="7"/>
      <c r="P379" s="6">
        <f t="shared" ref="P379:Q379" si="525">P380</f>
        <v>0</v>
      </c>
      <c r="Q379" s="6">
        <f t="shared" si="525"/>
        <v>0</v>
      </c>
      <c r="R379" s="7"/>
      <c r="S379" s="7"/>
      <c r="T379" s="7"/>
      <c r="U379" s="6">
        <f t="shared" ref="U379:V379" si="526">U380</f>
        <v>0</v>
      </c>
      <c r="V379" s="6">
        <f t="shared" si="526"/>
        <v>0</v>
      </c>
      <c r="W379" s="104"/>
    </row>
    <row r="380" spans="1:23" ht="31.5" hidden="1" outlineLevel="7" x14ac:dyDescent="0.2">
      <c r="A380" s="77" t="s">
        <v>513</v>
      </c>
      <c r="B380" s="77" t="s">
        <v>555</v>
      </c>
      <c r="C380" s="77" t="s">
        <v>681</v>
      </c>
      <c r="D380" s="77" t="s">
        <v>70</v>
      </c>
      <c r="E380" s="13" t="s">
        <v>71</v>
      </c>
      <c r="F380" s="7"/>
      <c r="G380" s="8">
        <v>11216.7783</v>
      </c>
      <c r="H380" s="8">
        <f>SUM(F380:G380)</f>
        <v>11216.7783</v>
      </c>
      <c r="I380" s="8"/>
      <c r="J380" s="8"/>
      <c r="K380" s="8"/>
      <c r="L380" s="8">
        <f>SUM(H380:K380)</f>
        <v>11216.7783</v>
      </c>
      <c r="M380" s="7"/>
      <c r="N380" s="7"/>
      <c r="O380" s="7"/>
      <c r="P380" s="8"/>
      <c r="Q380" s="8">
        <f>SUM(O380:P380)</f>
        <v>0</v>
      </c>
      <c r="R380" s="7"/>
      <c r="S380" s="7"/>
      <c r="T380" s="7"/>
      <c r="U380" s="8"/>
      <c r="V380" s="8">
        <f>SUM(T380:U380)</f>
        <v>0</v>
      </c>
      <c r="W380" s="104"/>
    </row>
    <row r="381" spans="1:23" ht="15.75" hidden="1" outlineLevel="4" x14ac:dyDescent="0.2">
      <c r="A381" s="76" t="s">
        <v>513</v>
      </c>
      <c r="B381" s="76" t="s">
        <v>555</v>
      </c>
      <c r="C381" s="76" t="s">
        <v>217</v>
      </c>
      <c r="D381" s="76"/>
      <c r="E381" s="12" t="s">
        <v>204</v>
      </c>
      <c r="F381" s="6">
        <f>F386+F382</f>
        <v>2720</v>
      </c>
      <c r="G381" s="6">
        <f>G386+G382+G384</f>
        <v>6.8790000000035434E-2</v>
      </c>
      <c r="H381" s="6">
        <f t="shared" ref="H381:T381" si="527">H386+H382+H384</f>
        <v>2720.0687900000003</v>
      </c>
      <c r="I381" s="6">
        <f>I386+I382+I384</f>
        <v>0</v>
      </c>
      <c r="J381" s="6">
        <f>J386+J382+J384</f>
        <v>0</v>
      </c>
      <c r="K381" s="6">
        <f>K386+K382+K384</f>
        <v>0</v>
      </c>
      <c r="L381" s="6">
        <f t="shared" ref="L381" si="528">L386+L382+L384</f>
        <v>2720.0687900000003</v>
      </c>
      <c r="M381" s="6">
        <f t="shared" si="527"/>
        <v>9746.7999999999993</v>
      </c>
      <c r="N381" s="6">
        <f t="shared" si="527"/>
        <v>-7.6540000000022701E-2</v>
      </c>
      <c r="O381" s="6">
        <f t="shared" si="527"/>
        <v>9746.7234599999992</v>
      </c>
      <c r="P381" s="6">
        <f>P386+P382+P384</f>
        <v>0</v>
      </c>
      <c r="Q381" s="6">
        <f t="shared" ref="Q381" si="529">Q386+Q382+Q384</f>
        <v>9746.7234599999992</v>
      </c>
      <c r="R381" s="6">
        <f t="shared" si="527"/>
        <v>13771.6</v>
      </c>
      <c r="S381" s="6">
        <f t="shared" si="527"/>
        <v>-5.5839999999079737E-2</v>
      </c>
      <c r="T381" s="6">
        <f t="shared" si="527"/>
        <v>13771.544160000001</v>
      </c>
      <c r="U381" s="6">
        <f>U386+U382+U384</f>
        <v>0</v>
      </c>
      <c r="V381" s="6">
        <f t="shared" ref="V381" si="530">V386+V382+V384</f>
        <v>13771.544160000001</v>
      </c>
      <c r="W381" s="104"/>
    </row>
    <row r="382" spans="1:23" ht="31.5" hidden="1" outlineLevel="5" x14ac:dyDescent="0.2">
      <c r="A382" s="76" t="s">
        <v>513</v>
      </c>
      <c r="B382" s="76" t="s">
        <v>555</v>
      </c>
      <c r="C382" s="76" t="s">
        <v>218</v>
      </c>
      <c r="D382" s="76"/>
      <c r="E382" s="12" t="s">
        <v>557</v>
      </c>
      <c r="F382" s="6">
        <f t="shared" ref="F382:V382" si="531">F383</f>
        <v>816</v>
      </c>
      <c r="G382" s="6">
        <f t="shared" si="531"/>
        <v>2.0639999999999999E-2</v>
      </c>
      <c r="H382" s="6">
        <f t="shared" si="531"/>
        <v>816.02063999999996</v>
      </c>
      <c r="I382" s="6">
        <f t="shared" si="531"/>
        <v>0</v>
      </c>
      <c r="J382" s="6">
        <f t="shared" si="531"/>
        <v>0</v>
      </c>
      <c r="K382" s="6">
        <f t="shared" si="531"/>
        <v>0</v>
      </c>
      <c r="L382" s="6">
        <f t="shared" si="531"/>
        <v>816.02063999999996</v>
      </c>
      <c r="M382" s="6">
        <f t="shared" si="531"/>
        <v>2924.1</v>
      </c>
      <c r="N382" s="6">
        <f t="shared" si="531"/>
        <v>-8.2960000000000006E-2</v>
      </c>
      <c r="O382" s="6">
        <f t="shared" si="531"/>
        <v>2924.0170399999997</v>
      </c>
      <c r="P382" s="6">
        <f t="shared" si="531"/>
        <v>0</v>
      </c>
      <c r="Q382" s="6">
        <f t="shared" si="531"/>
        <v>2924.0170399999997</v>
      </c>
      <c r="R382" s="6">
        <f t="shared" si="531"/>
        <v>4131.5</v>
      </c>
      <c r="S382" s="6">
        <f t="shared" si="531"/>
        <v>-3.6749999999999998E-2</v>
      </c>
      <c r="T382" s="6">
        <f t="shared" si="531"/>
        <v>4131.4632499999998</v>
      </c>
      <c r="U382" s="6">
        <f t="shared" si="531"/>
        <v>0</v>
      </c>
      <c r="V382" s="6">
        <f t="shared" si="531"/>
        <v>4131.4632499999998</v>
      </c>
      <c r="W382" s="104"/>
    </row>
    <row r="383" spans="1:23" ht="31.5" hidden="1" outlineLevel="7" x14ac:dyDescent="0.2">
      <c r="A383" s="77" t="s">
        <v>513</v>
      </c>
      <c r="B383" s="77" t="s">
        <v>555</v>
      </c>
      <c r="C383" s="77" t="s">
        <v>218</v>
      </c>
      <c r="D383" s="77" t="s">
        <v>70</v>
      </c>
      <c r="E383" s="13" t="s">
        <v>71</v>
      </c>
      <c r="F383" s="7">
        <v>816</v>
      </c>
      <c r="G383" s="8">
        <v>2.0639999999999999E-2</v>
      </c>
      <c r="H383" s="8">
        <f>SUM(F383:G383)</f>
        <v>816.02063999999996</v>
      </c>
      <c r="I383" s="8"/>
      <c r="J383" s="8"/>
      <c r="K383" s="8"/>
      <c r="L383" s="8">
        <f>SUM(H383:K383)</f>
        <v>816.02063999999996</v>
      </c>
      <c r="M383" s="7">
        <v>2924.1</v>
      </c>
      <c r="N383" s="8">
        <v>-8.2960000000000006E-2</v>
      </c>
      <c r="O383" s="8">
        <f>SUM(M383:N383)</f>
        <v>2924.0170399999997</v>
      </c>
      <c r="P383" s="8"/>
      <c r="Q383" s="8">
        <f>SUM(O383:P383)</f>
        <v>2924.0170399999997</v>
      </c>
      <c r="R383" s="7">
        <v>4131.5</v>
      </c>
      <c r="S383" s="8">
        <v>-3.6749999999999998E-2</v>
      </c>
      <c r="T383" s="8">
        <f>SUM(R383:S383)</f>
        <v>4131.4632499999998</v>
      </c>
      <c r="U383" s="8"/>
      <c r="V383" s="8">
        <f>SUM(T383:U383)</f>
        <v>4131.4632499999998</v>
      </c>
      <c r="W383" s="104"/>
    </row>
    <row r="384" spans="1:23" ht="31.5" hidden="1" outlineLevel="7" x14ac:dyDescent="0.2">
      <c r="A384" s="76" t="s">
        <v>513</v>
      </c>
      <c r="B384" s="76" t="s">
        <v>555</v>
      </c>
      <c r="C384" s="76" t="s">
        <v>218</v>
      </c>
      <c r="D384" s="76"/>
      <c r="E384" s="12" t="s">
        <v>685</v>
      </c>
      <c r="F384" s="7"/>
      <c r="G384" s="6">
        <f t="shared" ref="G384:L384" si="532">G385</f>
        <v>1808.84574</v>
      </c>
      <c r="H384" s="6">
        <f t="shared" si="532"/>
        <v>1808.84574</v>
      </c>
      <c r="I384" s="6">
        <f t="shared" si="532"/>
        <v>0</v>
      </c>
      <c r="J384" s="6">
        <f t="shared" si="532"/>
        <v>0</v>
      </c>
      <c r="K384" s="6">
        <f t="shared" si="532"/>
        <v>0</v>
      </c>
      <c r="L384" s="6">
        <f t="shared" si="532"/>
        <v>1808.84574</v>
      </c>
      <c r="M384" s="7"/>
      <c r="N384" s="6">
        <f>N385</f>
        <v>6481.5711000000001</v>
      </c>
      <c r="O384" s="6">
        <f>O385</f>
        <v>6481.5711000000001</v>
      </c>
      <c r="P384" s="6">
        <f>P385</f>
        <v>0</v>
      </c>
      <c r="Q384" s="6">
        <f>Q385</f>
        <v>6481.5711000000001</v>
      </c>
      <c r="R384" s="7"/>
      <c r="S384" s="6">
        <f>S385</f>
        <v>9158.0768599999992</v>
      </c>
      <c r="T384" s="6">
        <f>T385</f>
        <v>9158.0768599999992</v>
      </c>
      <c r="U384" s="6">
        <f>U385</f>
        <v>0</v>
      </c>
      <c r="V384" s="6">
        <f>V385</f>
        <v>9158.0768599999992</v>
      </c>
      <c r="W384" s="104"/>
    </row>
    <row r="385" spans="1:23" ht="31.5" hidden="1" outlineLevel="7" x14ac:dyDescent="0.2">
      <c r="A385" s="77" t="s">
        <v>513</v>
      </c>
      <c r="B385" s="77" t="s">
        <v>555</v>
      </c>
      <c r="C385" s="77" t="s">
        <v>218</v>
      </c>
      <c r="D385" s="77" t="s">
        <v>70</v>
      </c>
      <c r="E385" s="13" t="s">
        <v>71</v>
      </c>
      <c r="F385" s="7"/>
      <c r="G385" s="8">
        <v>1808.84574</v>
      </c>
      <c r="H385" s="8">
        <f>SUM(F385:G385)</f>
        <v>1808.84574</v>
      </c>
      <c r="I385" s="8"/>
      <c r="J385" s="8"/>
      <c r="K385" s="8"/>
      <c r="L385" s="8">
        <f>SUM(H385:K385)</f>
        <v>1808.84574</v>
      </c>
      <c r="M385" s="7"/>
      <c r="N385" s="8">
        <v>6481.5711000000001</v>
      </c>
      <c r="O385" s="8">
        <f>SUM(M385:N385)</f>
        <v>6481.5711000000001</v>
      </c>
      <c r="P385" s="8"/>
      <c r="Q385" s="8">
        <f>SUM(O385:P385)</f>
        <v>6481.5711000000001</v>
      </c>
      <c r="R385" s="7"/>
      <c r="S385" s="8">
        <v>9158.0768599999992</v>
      </c>
      <c r="T385" s="8">
        <f>SUM(R385:S385)</f>
        <v>9158.0768599999992</v>
      </c>
      <c r="U385" s="8"/>
      <c r="V385" s="8">
        <f>SUM(T385:U385)</f>
        <v>9158.0768599999992</v>
      </c>
      <c r="W385" s="104"/>
    </row>
    <row r="386" spans="1:23" ht="31.5" hidden="1" outlineLevel="5" x14ac:dyDescent="0.2">
      <c r="A386" s="76" t="s">
        <v>513</v>
      </c>
      <c r="B386" s="76" t="s">
        <v>555</v>
      </c>
      <c r="C386" s="76" t="s">
        <v>218</v>
      </c>
      <c r="D386" s="76"/>
      <c r="E386" s="12" t="s">
        <v>442</v>
      </c>
      <c r="F386" s="6">
        <f t="shared" ref="F386:V386" si="533">F387</f>
        <v>1904</v>
      </c>
      <c r="G386" s="6">
        <f t="shared" si="533"/>
        <v>-1808.7975899999999</v>
      </c>
      <c r="H386" s="6">
        <f t="shared" si="533"/>
        <v>95.2024100000001</v>
      </c>
      <c r="I386" s="6">
        <f t="shared" si="533"/>
        <v>0</v>
      </c>
      <c r="J386" s="6">
        <f t="shared" si="533"/>
        <v>0</v>
      </c>
      <c r="K386" s="6">
        <f t="shared" si="533"/>
        <v>0</v>
      </c>
      <c r="L386" s="6">
        <f t="shared" si="533"/>
        <v>95.2024100000001</v>
      </c>
      <c r="M386" s="6">
        <f t="shared" si="533"/>
        <v>6822.7</v>
      </c>
      <c r="N386" s="6">
        <f t="shared" si="533"/>
        <v>-6481.5646800000004</v>
      </c>
      <c r="O386" s="6">
        <f t="shared" si="533"/>
        <v>341.13531999999941</v>
      </c>
      <c r="P386" s="6">
        <f t="shared" si="533"/>
        <v>0</v>
      </c>
      <c r="Q386" s="6">
        <f t="shared" si="533"/>
        <v>341.13531999999941</v>
      </c>
      <c r="R386" s="6">
        <f t="shared" si="533"/>
        <v>9640.1</v>
      </c>
      <c r="S386" s="6">
        <f t="shared" si="533"/>
        <v>-9158.095949999999</v>
      </c>
      <c r="T386" s="6">
        <f t="shared" si="533"/>
        <v>482.00405000000137</v>
      </c>
      <c r="U386" s="6">
        <f t="shared" si="533"/>
        <v>0</v>
      </c>
      <c r="V386" s="6">
        <f t="shared" si="533"/>
        <v>482.00405000000137</v>
      </c>
      <c r="W386" s="104"/>
    </row>
    <row r="387" spans="1:23" ht="31.5" hidden="1" outlineLevel="7" x14ac:dyDescent="0.2">
      <c r="A387" s="77" t="s">
        <v>513</v>
      </c>
      <c r="B387" s="77" t="s">
        <v>555</v>
      </c>
      <c r="C387" s="77" t="s">
        <v>218</v>
      </c>
      <c r="D387" s="77" t="s">
        <v>70</v>
      </c>
      <c r="E387" s="13" t="s">
        <v>71</v>
      </c>
      <c r="F387" s="7">
        <v>1904</v>
      </c>
      <c r="G387" s="8">
        <f>-1808.84574+0.04815</f>
        <v>-1808.7975899999999</v>
      </c>
      <c r="H387" s="8">
        <f>SUM(F387:G387)</f>
        <v>95.2024100000001</v>
      </c>
      <c r="I387" s="8"/>
      <c r="J387" s="8"/>
      <c r="K387" s="8"/>
      <c r="L387" s="8">
        <f>SUM(H387:K387)</f>
        <v>95.2024100000001</v>
      </c>
      <c r="M387" s="7">
        <v>6822.7</v>
      </c>
      <c r="N387" s="8">
        <f>-6481.5711+0.00642</f>
        <v>-6481.5646800000004</v>
      </c>
      <c r="O387" s="8">
        <f>SUM(M387:N387)</f>
        <v>341.13531999999941</v>
      </c>
      <c r="P387" s="8"/>
      <c r="Q387" s="8">
        <f>SUM(O387:P387)</f>
        <v>341.13531999999941</v>
      </c>
      <c r="R387" s="7">
        <v>9640.1</v>
      </c>
      <c r="S387" s="8">
        <f>-9158.07686-0.01909</f>
        <v>-9158.095949999999</v>
      </c>
      <c r="T387" s="8">
        <f>SUM(R387:S387)</f>
        <v>482.00405000000137</v>
      </c>
      <c r="U387" s="8"/>
      <c r="V387" s="8">
        <f>SUM(T387:U387)</f>
        <v>482.00405000000137</v>
      </c>
      <c r="W387" s="104"/>
    </row>
    <row r="388" spans="1:23" ht="31.5" hidden="1" outlineLevel="4" x14ac:dyDescent="0.2">
      <c r="A388" s="76" t="s">
        <v>513</v>
      </c>
      <c r="B388" s="76" t="s">
        <v>555</v>
      </c>
      <c r="C388" s="76" t="s">
        <v>219</v>
      </c>
      <c r="D388" s="76"/>
      <c r="E388" s="12" t="s">
        <v>463</v>
      </c>
      <c r="F388" s="6">
        <f>F389+F391+F393</f>
        <v>37394.899999999994</v>
      </c>
      <c r="G388" s="6">
        <f t="shared" ref="G388:J388" si="534">G389+G391+G393</f>
        <v>-0.62038000000000004</v>
      </c>
      <c r="H388" s="6">
        <f t="shared" si="534"/>
        <v>37394.279620000001</v>
      </c>
      <c r="I388" s="6">
        <f t="shared" si="534"/>
        <v>0</v>
      </c>
      <c r="J388" s="6">
        <f t="shared" si="534"/>
        <v>0</v>
      </c>
      <c r="K388" s="6">
        <f t="shared" ref="K388:L388" si="535">K389+K391+K393</f>
        <v>0</v>
      </c>
      <c r="L388" s="6">
        <f t="shared" si="535"/>
        <v>37394.279620000001</v>
      </c>
      <c r="M388" s="6">
        <f t="shared" ref="M388:R388" si="536">M389+M391+M393</f>
        <v>41428.300000000003</v>
      </c>
      <c r="N388" s="6">
        <f t="shared" ref="N388" si="537">N389+N391+N393</f>
        <v>-0.13643</v>
      </c>
      <c r="O388" s="6">
        <f t="shared" ref="O388:Q388" si="538">O389+O391+O393</f>
        <v>41428.163569999997</v>
      </c>
      <c r="P388" s="6">
        <f t="shared" si="538"/>
        <v>0</v>
      </c>
      <c r="Q388" s="6">
        <f t="shared" si="538"/>
        <v>41428.163569999997</v>
      </c>
      <c r="R388" s="6">
        <f t="shared" si="536"/>
        <v>41309.4</v>
      </c>
      <c r="S388" s="6">
        <f t="shared" ref="S388" si="539">S389+S391+S393</f>
        <v>-3.3270000000000001E-2</v>
      </c>
      <c r="T388" s="6">
        <f t="shared" ref="T388:V388" si="540">T389+T391+T393</f>
        <v>41309.366730000002</v>
      </c>
      <c r="U388" s="6">
        <f t="shared" si="540"/>
        <v>0</v>
      </c>
      <c r="V388" s="6">
        <f t="shared" si="540"/>
        <v>41309.366730000002</v>
      </c>
      <c r="W388" s="104"/>
    </row>
    <row r="389" spans="1:23" ht="31.5" hidden="1" outlineLevel="5" x14ac:dyDescent="0.2">
      <c r="A389" s="76" t="s">
        <v>513</v>
      </c>
      <c r="B389" s="76" t="s">
        <v>555</v>
      </c>
      <c r="C389" s="76" t="s">
        <v>220</v>
      </c>
      <c r="D389" s="76"/>
      <c r="E389" s="12" t="s">
        <v>636</v>
      </c>
      <c r="F389" s="6">
        <f t="shared" ref="F389:V389" si="541">F390</f>
        <v>3740</v>
      </c>
      <c r="G389" s="6">
        <f t="shared" si="541"/>
        <v>-0.57203999999999999</v>
      </c>
      <c r="H389" s="6">
        <f t="shared" si="541"/>
        <v>3739.42796</v>
      </c>
      <c r="I389" s="6">
        <f t="shared" si="541"/>
        <v>0</v>
      </c>
      <c r="J389" s="6">
        <f t="shared" si="541"/>
        <v>0</v>
      </c>
      <c r="K389" s="6">
        <f t="shared" si="541"/>
        <v>0</v>
      </c>
      <c r="L389" s="6">
        <f t="shared" si="541"/>
        <v>3739.42796</v>
      </c>
      <c r="M389" s="6">
        <f t="shared" si="541"/>
        <v>4143</v>
      </c>
      <c r="N389" s="6">
        <f t="shared" si="541"/>
        <v>-0.18364</v>
      </c>
      <c r="O389" s="6">
        <f t="shared" si="541"/>
        <v>4142.8163599999998</v>
      </c>
      <c r="P389" s="6">
        <f t="shared" si="541"/>
        <v>0</v>
      </c>
      <c r="Q389" s="6">
        <f t="shared" si="541"/>
        <v>4142.8163599999998</v>
      </c>
      <c r="R389" s="6">
        <f t="shared" si="541"/>
        <v>4131</v>
      </c>
      <c r="S389" s="6">
        <f t="shared" si="541"/>
        <v>-6.3329999999999997E-2</v>
      </c>
      <c r="T389" s="6">
        <f t="shared" si="541"/>
        <v>4130.93667</v>
      </c>
      <c r="U389" s="6">
        <f t="shared" si="541"/>
        <v>0</v>
      </c>
      <c r="V389" s="6">
        <f t="shared" si="541"/>
        <v>4130.93667</v>
      </c>
      <c r="W389" s="104"/>
    </row>
    <row r="390" spans="1:23" ht="31.5" hidden="1" outlineLevel="7" x14ac:dyDescent="0.2">
      <c r="A390" s="77" t="s">
        <v>513</v>
      </c>
      <c r="B390" s="77" t="s">
        <v>555</v>
      </c>
      <c r="C390" s="77" t="s">
        <v>220</v>
      </c>
      <c r="D390" s="77" t="s">
        <v>70</v>
      </c>
      <c r="E390" s="13" t="s">
        <v>71</v>
      </c>
      <c r="F390" s="7">
        <v>3740</v>
      </c>
      <c r="G390" s="8">
        <v>-0.57203999999999999</v>
      </c>
      <c r="H390" s="8">
        <f>SUM(F390:G390)</f>
        <v>3739.42796</v>
      </c>
      <c r="I390" s="8"/>
      <c r="J390" s="8"/>
      <c r="K390" s="8"/>
      <c r="L390" s="8">
        <f>SUM(H390:K390)</f>
        <v>3739.42796</v>
      </c>
      <c r="M390" s="7">
        <v>4143</v>
      </c>
      <c r="N390" s="8">
        <v>-0.18364</v>
      </c>
      <c r="O390" s="8">
        <f>SUM(M390:N390)</f>
        <v>4142.8163599999998</v>
      </c>
      <c r="P390" s="8"/>
      <c r="Q390" s="8">
        <f>SUM(O390:P390)</f>
        <v>4142.8163599999998</v>
      </c>
      <c r="R390" s="7">
        <v>4131</v>
      </c>
      <c r="S390" s="8">
        <v>-6.3329999999999997E-2</v>
      </c>
      <c r="T390" s="8">
        <f>SUM(R390:S390)</f>
        <v>4130.93667</v>
      </c>
      <c r="U390" s="8"/>
      <c r="V390" s="8">
        <f>SUM(T390:U390)</f>
        <v>4130.93667</v>
      </c>
      <c r="W390" s="104"/>
    </row>
    <row r="391" spans="1:23" ht="31.5" hidden="1" outlineLevel="5" x14ac:dyDescent="0.2">
      <c r="A391" s="76" t="s">
        <v>513</v>
      </c>
      <c r="B391" s="76" t="s">
        <v>555</v>
      </c>
      <c r="C391" s="76" t="s">
        <v>220</v>
      </c>
      <c r="D391" s="76"/>
      <c r="E391" s="12" t="s">
        <v>622</v>
      </c>
      <c r="F391" s="6">
        <f t="shared" ref="F391:V391" si="542">F392</f>
        <v>31972.2</v>
      </c>
      <c r="G391" s="6">
        <f t="shared" si="542"/>
        <v>-9.0920000000000001E-2</v>
      </c>
      <c r="H391" s="6">
        <f t="shared" si="542"/>
        <v>31972.109080000002</v>
      </c>
      <c r="I391" s="6">
        <f t="shared" si="542"/>
        <v>0</v>
      </c>
      <c r="J391" s="6">
        <f t="shared" si="542"/>
        <v>0</v>
      </c>
      <c r="K391" s="6">
        <f t="shared" si="542"/>
        <v>0</v>
      </c>
      <c r="L391" s="6">
        <f t="shared" si="542"/>
        <v>31972.109080000002</v>
      </c>
      <c r="M391" s="6">
        <f t="shared" si="542"/>
        <v>35421</v>
      </c>
      <c r="N391" s="6">
        <f t="shared" si="542"/>
        <v>7.9850000000000004E-2</v>
      </c>
      <c r="O391" s="6">
        <f t="shared" si="542"/>
        <v>35421.079850000002</v>
      </c>
      <c r="P391" s="6">
        <f t="shared" si="542"/>
        <v>0</v>
      </c>
      <c r="Q391" s="6">
        <f t="shared" si="542"/>
        <v>35421.079850000002</v>
      </c>
      <c r="R391" s="6">
        <f t="shared" si="542"/>
        <v>35319.5</v>
      </c>
      <c r="S391" s="6">
        <f t="shared" si="542"/>
        <v>8.5599999999999999E-3</v>
      </c>
      <c r="T391" s="6">
        <f t="shared" si="542"/>
        <v>35319.508560000002</v>
      </c>
      <c r="U391" s="6">
        <f t="shared" si="542"/>
        <v>0</v>
      </c>
      <c r="V391" s="6">
        <f t="shared" si="542"/>
        <v>35319.508560000002</v>
      </c>
      <c r="W391" s="104"/>
    </row>
    <row r="392" spans="1:23" ht="31.5" hidden="1" outlineLevel="7" x14ac:dyDescent="0.2">
      <c r="A392" s="77" t="s">
        <v>513</v>
      </c>
      <c r="B392" s="77" t="s">
        <v>555</v>
      </c>
      <c r="C392" s="77" t="s">
        <v>220</v>
      </c>
      <c r="D392" s="77" t="s">
        <v>70</v>
      </c>
      <c r="E392" s="13" t="s">
        <v>71</v>
      </c>
      <c r="F392" s="7">
        <v>31972.2</v>
      </c>
      <c r="G392" s="8">
        <v>-9.0920000000000001E-2</v>
      </c>
      <c r="H392" s="8">
        <f>SUM(F392:G392)</f>
        <v>31972.109080000002</v>
      </c>
      <c r="I392" s="8"/>
      <c r="J392" s="8"/>
      <c r="K392" s="8"/>
      <c r="L392" s="8">
        <f>SUM(H392:K392)</f>
        <v>31972.109080000002</v>
      </c>
      <c r="M392" s="7">
        <v>35421</v>
      </c>
      <c r="N392" s="8">
        <v>7.9850000000000004E-2</v>
      </c>
      <c r="O392" s="8">
        <f>SUM(M392:N392)</f>
        <v>35421.079850000002</v>
      </c>
      <c r="P392" s="8"/>
      <c r="Q392" s="8">
        <f>SUM(O392:P392)</f>
        <v>35421.079850000002</v>
      </c>
      <c r="R392" s="7">
        <v>35319.5</v>
      </c>
      <c r="S392" s="8">
        <v>8.5599999999999999E-3</v>
      </c>
      <c r="T392" s="8">
        <f>SUM(R392:S392)</f>
        <v>35319.508560000002</v>
      </c>
      <c r="U392" s="8"/>
      <c r="V392" s="8">
        <f>SUM(T392:U392)</f>
        <v>35319.508560000002</v>
      </c>
      <c r="W392" s="104"/>
    </row>
    <row r="393" spans="1:23" ht="31.5" hidden="1" outlineLevel="5" x14ac:dyDescent="0.2">
      <c r="A393" s="76" t="s">
        <v>513</v>
      </c>
      <c r="B393" s="76" t="s">
        <v>555</v>
      </c>
      <c r="C393" s="76" t="s">
        <v>220</v>
      </c>
      <c r="D393" s="76"/>
      <c r="E393" s="12" t="s">
        <v>639</v>
      </c>
      <c r="F393" s="6">
        <f t="shared" ref="F393:V393" si="543">F394</f>
        <v>1682.7</v>
      </c>
      <c r="G393" s="6">
        <f t="shared" si="543"/>
        <v>4.258E-2</v>
      </c>
      <c r="H393" s="6">
        <f t="shared" si="543"/>
        <v>1682.7425800000001</v>
      </c>
      <c r="I393" s="6">
        <f t="shared" si="543"/>
        <v>0</v>
      </c>
      <c r="J393" s="6">
        <f t="shared" si="543"/>
        <v>0</v>
      </c>
      <c r="K393" s="6">
        <f t="shared" si="543"/>
        <v>0</v>
      </c>
      <c r="L393" s="6">
        <f t="shared" si="543"/>
        <v>1682.7425800000001</v>
      </c>
      <c r="M393" s="6">
        <f t="shared" si="543"/>
        <v>1864.3</v>
      </c>
      <c r="N393" s="6">
        <f t="shared" si="543"/>
        <v>-3.2640000000000002E-2</v>
      </c>
      <c r="O393" s="6">
        <f t="shared" si="543"/>
        <v>1864.2673600000001</v>
      </c>
      <c r="P393" s="6">
        <f t="shared" si="543"/>
        <v>0</v>
      </c>
      <c r="Q393" s="6">
        <f t="shared" si="543"/>
        <v>1864.2673600000001</v>
      </c>
      <c r="R393" s="6">
        <f t="shared" si="543"/>
        <v>1858.9</v>
      </c>
      <c r="S393" s="6">
        <f t="shared" si="543"/>
        <v>2.1499999999999998E-2</v>
      </c>
      <c r="T393" s="6">
        <f t="shared" si="543"/>
        <v>1858.9215000000002</v>
      </c>
      <c r="U393" s="6">
        <f t="shared" si="543"/>
        <v>0</v>
      </c>
      <c r="V393" s="6">
        <f t="shared" si="543"/>
        <v>1858.9215000000002</v>
      </c>
      <c r="W393" s="104"/>
    </row>
    <row r="394" spans="1:23" ht="31.5" hidden="1" outlineLevel="7" x14ac:dyDescent="0.2">
      <c r="A394" s="77" t="s">
        <v>513</v>
      </c>
      <c r="B394" s="77" t="s">
        <v>555</v>
      </c>
      <c r="C394" s="77" t="s">
        <v>220</v>
      </c>
      <c r="D394" s="77" t="s">
        <v>70</v>
      </c>
      <c r="E394" s="13" t="s">
        <v>71</v>
      </c>
      <c r="F394" s="7">
        <v>1682.7</v>
      </c>
      <c r="G394" s="8">
        <v>4.258E-2</v>
      </c>
      <c r="H394" s="8">
        <f>SUM(F394:G394)</f>
        <v>1682.7425800000001</v>
      </c>
      <c r="I394" s="8"/>
      <c r="J394" s="8"/>
      <c r="K394" s="8"/>
      <c r="L394" s="8">
        <f>SUM(H394:K394)</f>
        <v>1682.7425800000001</v>
      </c>
      <c r="M394" s="7">
        <v>1864.3</v>
      </c>
      <c r="N394" s="8">
        <v>-3.2640000000000002E-2</v>
      </c>
      <c r="O394" s="8">
        <f>SUM(M394:N394)</f>
        <v>1864.2673600000001</v>
      </c>
      <c r="P394" s="8"/>
      <c r="Q394" s="8">
        <f>SUM(O394:P394)</f>
        <v>1864.2673600000001</v>
      </c>
      <c r="R394" s="7">
        <v>1858.9</v>
      </c>
      <c r="S394" s="8">
        <v>2.1499999999999998E-2</v>
      </c>
      <c r="T394" s="8">
        <f>SUM(R394:S394)</f>
        <v>1858.9215000000002</v>
      </c>
      <c r="U394" s="8"/>
      <c r="V394" s="8">
        <f>SUM(T394:U394)</f>
        <v>1858.9215000000002</v>
      </c>
      <c r="W394" s="104"/>
    </row>
    <row r="395" spans="1:23" ht="15.75" hidden="1" outlineLevel="3" x14ac:dyDescent="0.2">
      <c r="A395" s="76" t="s">
        <v>513</v>
      </c>
      <c r="B395" s="76" t="s">
        <v>555</v>
      </c>
      <c r="C395" s="76" t="s">
        <v>158</v>
      </c>
      <c r="D395" s="76"/>
      <c r="E395" s="12" t="s">
        <v>159</v>
      </c>
      <c r="F395" s="6">
        <f t="shared" ref="F395:V397" si="544">F396</f>
        <v>25650.3</v>
      </c>
      <c r="G395" s="6">
        <f t="shared" si="544"/>
        <v>7000</v>
      </c>
      <c r="H395" s="6">
        <f t="shared" si="544"/>
        <v>32650.3</v>
      </c>
      <c r="I395" s="6">
        <f t="shared" si="544"/>
        <v>0</v>
      </c>
      <c r="J395" s="6">
        <f t="shared" si="544"/>
        <v>0</v>
      </c>
      <c r="K395" s="6">
        <f t="shared" si="544"/>
        <v>0</v>
      </c>
      <c r="L395" s="6">
        <f t="shared" si="544"/>
        <v>32650.3</v>
      </c>
      <c r="M395" s="6">
        <f t="shared" ref="M395:M397" si="545">M396</f>
        <v>25650.3</v>
      </c>
      <c r="N395" s="6">
        <f t="shared" si="544"/>
        <v>0</v>
      </c>
      <c r="O395" s="6">
        <f t="shared" si="544"/>
        <v>25650.3</v>
      </c>
      <c r="P395" s="6">
        <f t="shared" si="544"/>
        <v>0</v>
      </c>
      <c r="Q395" s="6">
        <f t="shared" si="544"/>
        <v>25650.3</v>
      </c>
      <c r="R395" s="6">
        <f t="shared" ref="R395:R397" si="546">R396</f>
        <v>25650.3</v>
      </c>
      <c r="S395" s="6">
        <f t="shared" si="544"/>
        <v>0</v>
      </c>
      <c r="T395" s="6">
        <f t="shared" si="544"/>
        <v>25650.3</v>
      </c>
      <c r="U395" s="6">
        <f t="shared" si="544"/>
        <v>0</v>
      </c>
      <c r="V395" s="6">
        <f t="shared" si="544"/>
        <v>25650.3</v>
      </c>
      <c r="W395" s="104"/>
    </row>
    <row r="396" spans="1:23" ht="31.5" hidden="1" outlineLevel="4" x14ac:dyDescent="0.2">
      <c r="A396" s="76" t="s">
        <v>513</v>
      </c>
      <c r="B396" s="76" t="s">
        <v>555</v>
      </c>
      <c r="C396" s="76" t="s">
        <v>160</v>
      </c>
      <c r="D396" s="76"/>
      <c r="E396" s="12" t="s">
        <v>161</v>
      </c>
      <c r="F396" s="6">
        <f t="shared" si="544"/>
        <v>25650.3</v>
      </c>
      <c r="G396" s="6">
        <f t="shared" si="544"/>
        <v>7000</v>
      </c>
      <c r="H396" s="6">
        <f t="shared" si="544"/>
        <v>32650.3</v>
      </c>
      <c r="I396" s="6">
        <f t="shared" si="544"/>
        <v>0</v>
      </c>
      <c r="J396" s="6">
        <f t="shared" si="544"/>
        <v>0</v>
      </c>
      <c r="K396" s="6">
        <f t="shared" si="544"/>
        <v>0</v>
      </c>
      <c r="L396" s="6">
        <f t="shared" si="544"/>
        <v>32650.3</v>
      </c>
      <c r="M396" s="6">
        <f t="shared" si="545"/>
        <v>25650.3</v>
      </c>
      <c r="N396" s="6">
        <f t="shared" si="544"/>
        <v>0</v>
      </c>
      <c r="O396" s="6">
        <f t="shared" si="544"/>
        <v>25650.3</v>
      </c>
      <c r="P396" s="6">
        <f t="shared" si="544"/>
        <v>0</v>
      </c>
      <c r="Q396" s="6">
        <f t="shared" si="544"/>
        <v>25650.3</v>
      </c>
      <c r="R396" s="6">
        <f t="shared" si="546"/>
        <v>25650.3</v>
      </c>
      <c r="S396" s="6">
        <f t="shared" si="544"/>
        <v>0</v>
      </c>
      <c r="T396" s="6">
        <f t="shared" si="544"/>
        <v>25650.3</v>
      </c>
      <c r="U396" s="6">
        <f t="shared" si="544"/>
        <v>0</v>
      </c>
      <c r="V396" s="6">
        <f t="shared" si="544"/>
        <v>25650.3</v>
      </c>
      <c r="W396" s="104"/>
    </row>
    <row r="397" spans="1:23" ht="15.75" hidden="1" outlineLevel="5" x14ac:dyDescent="0.2">
      <c r="A397" s="76" t="s">
        <v>513</v>
      </c>
      <c r="B397" s="76" t="s">
        <v>555</v>
      </c>
      <c r="C397" s="76" t="s">
        <v>221</v>
      </c>
      <c r="D397" s="76"/>
      <c r="E397" s="12" t="s">
        <v>222</v>
      </c>
      <c r="F397" s="6">
        <f t="shared" si="544"/>
        <v>25650.3</v>
      </c>
      <c r="G397" s="6">
        <f t="shared" si="544"/>
        <v>7000</v>
      </c>
      <c r="H397" s="6">
        <f t="shared" si="544"/>
        <v>32650.3</v>
      </c>
      <c r="I397" s="6">
        <f t="shared" si="544"/>
        <v>0</v>
      </c>
      <c r="J397" s="6">
        <f t="shared" si="544"/>
        <v>0</v>
      </c>
      <c r="K397" s="6">
        <f t="shared" si="544"/>
        <v>0</v>
      </c>
      <c r="L397" s="6">
        <f t="shared" si="544"/>
        <v>32650.3</v>
      </c>
      <c r="M397" s="6">
        <f t="shared" si="545"/>
        <v>25650.3</v>
      </c>
      <c r="N397" s="6">
        <f t="shared" si="544"/>
        <v>0</v>
      </c>
      <c r="O397" s="6">
        <f t="shared" si="544"/>
        <v>25650.3</v>
      </c>
      <c r="P397" s="6">
        <f t="shared" si="544"/>
        <v>0</v>
      </c>
      <c r="Q397" s="6">
        <f t="shared" si="544"/>
        <v>25650.3</v>
      </c>
      <c r="R397" s="6">
        <f t="shared" si="546"/>
        <v>25650.3</v>
      </c>
      <c r="S397" s="6">
        <f t="shared" si="544"/>
        <v>0</v>
      </c>
      <c r="T397" s="6">
        <f t="shared" si="544"/>
        <v>25650.3</v>
      </c>
      <c r="U397" s="6">
        <f t="shared" si="544"/>
        <v>0</v>
      </c>
      <c r="V397" s="6">
        <f t="shared" si="544"/>
        <v>25650.3</v>
      </c>
      <c r="W397" s="104"/>
    </row>
    <row r="398" spans="1:23" ht="31.5" hidden="1" outlineLevel="7" x14ac:dyDescent="0.2">
      <c r="A398" s="77" t="s">
        <v>513</v>
      </c>
      <c r="B398" s="77" t="s">
        <v>555</v>
      </c>
      <c r="C398" s="77" t="s">
        <v>221</v>
      </c>
      <c r="D398" s="77" t="s">
        <v>70</v>
      </c>
      <c r="E398" s="13" t="s">
        <v>71</v>
      </c>
      <c r="F398" s="7">
        <v>25650.3</v>
      </c>
      <c r="G398" s="7">
        <v>7000</v>
      </c>
      <c r="H398" s="7">
        <f>SUM(F398:G398)</f>
        <v>32650.3</v>
      </c>
      <c r="I398" s="7"/>
      <c r="J398" s="7"/>
      <c r="K398" s="7"/>
      <c r="L398" s="7">
        <f>SUM(H398:K398)</f>
        <v>32650.3</v>
      </c>
      <c r="M398" s="7">
        <v>25650.3</v>
      </c>
      <c r="N398" s="7"/>
      <c r="O398" s="7">
        <f>SUM(M398:N398)</f>
        <v>25650.3</v>
      </c>
      <c r="P398" s="7"/>
      <c r="Q398" s="7">
        <f>SUM(O398:P398)</f>
        <v>25650.3</v>
      </c>
      <c r="R398" s="7">
        <v>25650.3</v>
      </c>
      <c r="S398" s="7"/>
      <c r="T398" s="7">
        <f>SUM(R398:S398)</f>
        <v>25650.3</v>
      </c>
      <c r="U398" s="7"/>
      <c r="V398" s="7">
        <f>SUM(T398:U398)</f>
        <v>25650.3</v>
      </c>
      <c r="W398" s="104"/>
    </row>
    <row r="399" spans="1:23" ht="31.5" outlineLevel="7" x14ac:dyDescent="0.2">
      <c r="A399" s="76" t="s">
        <v>513</v>
      </c>
      <c r="B399" s="76" t="s">
        <v>555</v>
      </c>
      <c r="C399" s="76" t="s">
        <v>153</v>
      </c>
      <c r="D399" s="76"/>
      <c r="E399" s="12" t="s">
        <v>154</v>
      </c>
      <c r="F399" s="6">
        <f>F400</f>
        <v>12279.5</v>
      </c>
      <c r="G399" s="6">
        <f t="shared" ref="G399:L401" si="547">G400</f>
        <v>0</v>
      </c>
      <c r="H399" s="6">
        <f t="shared" si="547"/>
        <v>12279.5</v>
      </c>
      <c r="I399" s="6">
        <f t="shared" si="547"/>
        <v>0</v>
      </c>
      <c r="J399" s="6">
        <f t="shared" si="547"/>
        <v>0</v>
      </c>
      <c r="K399" s="6">
        <f t="shared" si="547"/>
        <v>-69.5</v>
      </c>
      <c r="L399" s="6">
        <f t="shared" si="547"/>
        <v>12210</v>
      </c>
      <c r="M399" s="6">
        <f t="shared" ref="M399:M401" si="548">M400</f>
        <v>12279.5</v>
      </c>
      <c r="N399" s="6">
        <f t="shared" ref="N399:N401" si="549">N400</f>
        <v>0</v>
      </c>
      <c r="O399" s="6">
        <f t="shared" ref="O399:Q401" si="550">O400</f>
        <v>12279.5</v>
      </c>
      <c r="P399" s="6">
        <f t="shared" si="550"/>
        <v>0</v>
      </c>
      <c r="Q399" s="6">
        <f t="shared" si="550"/>
        <v>12279.5</v>
      </c>
      <c r="R399" s="6">
        <f t="shared" ref="R399:R401" si="551">R400</f>
        <v>12279.5</v>
      </c>
      <c r="S399" s="6">
        <f t="shared" ref="S399:S401" si="552">S400</f>
        <v>0</v>
      </c>
      <c r="T399" s="6">
        <f t="shared" ref="T399:V401" si="553">T400</f>
        <v>12279.5</v>
      </c>
      <c r="U399" s="6">
        <f t="shared" si="553"/>
        <v>0</v>
      </c>
      <c r="V399" s="6">
        <f t="shared" si="553"/>
        <v>12279.5</v>
      </c>
      <c r="W399" s="104"/>
    </row>
    <row r="400" spans="1:23" ht="31.5" outlineLevel="7" x14ac:dyDescent="0.2">
      <c r="A400" s="76" t="s">
        <v>513</v>
      </c>
      <c r="B400" s="76" t="s">
        <v>555</v>
      </c>
      <c r="C400" s="76" t="s">
        <v>223</v>
      </c>
      <c r="D400" s="76"/>
      <c r="E400" s="12" t="s">
        <v>39</v>
      </c>
      <c r="F400" s="6">
        <f>F401</f>
        <v>12279.5</v>
      </c>
      <c r="G400" s="6">
        <f t="shared" si="547"/>
        <v>0</v>
      </c>
      <c r="H400" s="6">
        <f t="shared" si="547"/>
        <v>12279.5</v>
      </c>
      <c r="I400" s="6">
        <f t="shared" si="547"/>
        <v>0</v>
      </c>
      <c r="J400" s="6">
        <f t="shared" si="547"/>
        <v>0</v>
      </c>
      <c r="K400" s="6">
        <f t="shared" si="547"/>
        <v>-69.5</v>
      </c>
      <c r="L400" s="6">
        <f t="shared" si="547"/>
        <v>12210</v>
      </c>
      <c r="M400" s="6">
        <f t="shared" si="548"/>
        <v>12279.5</v>
      </c>
      <c r="N400" s="6">
        <f t="shared" si="549"/>
        <v>0</v>
      </c>
      <c r="O400" s="6">
        <f t="shared" si="550"/>
        <v>12279.5</v>
      </c>
      <c r="P400" s="6">
        <f t="shared" si="550"/>
        <v>0</v>
      </c>
      <c r="Q400" s="6">
        <f t="shared" si="550"/>
        <v>12279.5</v>
      </c>
      <c r="R400" s="6">
        <f t="shared" si="551"/>
        <v>12279.5</v>
      </c>
      <c r="S400" s="6">
        <f t="shared" si="552"/>
        <v>0</v>
      </c>
      <c r="T400" s="6">
        <f t="shared" si="553"/>
        <v>12279.5</v>
      </c>
      <c r="U400" s="6">
        <f t="shared" si="553"/>
        <v>0</v>
      </c>
      <c r="V400" s="6">
        <f t="shared" si="553"/>
        <v>12279.5</v>
      </c>
      <c r="W400" s="104"/>
    </row>
    <row r="401" spans="1:23" ht="31.5" outlineLevel="7" x14ac:dyDescent="0.2">
      <c r="A401" s="76" t="s">
        <v>513</v>
      </c>
      <c r="B401" s="76" t="s">
        <v>555</v>
      </c>
      <c r="C401" s="76" t="s">
        <v>224</v>
      </c>
      <c r="D401" s="76"/>
      <c r="E401" s="12" t="s">
        <v>225</v>
      </c>
      <c r="F401" s="6">
        <f>F402</f>
        <v>12279.5</v>
      </c>
      <c r="G401" s="6">
        <f t="shared" si="547"/>
        <v>0</v>
      </c>
      <c r="H401" s="6">
        <f t="shared" si="547"/>
        <v>12279.5</v>
      </c>
      <c r="I401" s="6">
        <f t="shared" si="547"/>
        <v>0</v>
      </c>
      <c r="J401" s="6">
        <f t="shared" si="547"/>
        <v>0</v>
      </c>
      <c r="K401" s="6">
        <f t="shared" si="547"/>
        <v>-69.5</v>
      </c>
      <c r="L401" s="6">
        <f t="shared" si="547"/>
        <v>12210</v>
      </c>
      <c r="M401" s="6">
        <f t="shared" si="548"/>
        <v>12279.5</v>
      </c>
      <c r="N401" s="6">
        <f t="shared" si="549"/>
        <v>0</v>
      </c>
      <c r="O401" s="6">
        <f t="shared" si="550"/>
        <v>12279.5</v>
      </c>
      <c r="P401" s="6">
        <f t="shared" si="550"/>
        <v>0</v>
      </c>
      <c r="Q401" s="6">
        <f t="shared" si="550"/>
        <v>12279.5</v>
      </c>
      <c r="R401" s="6">
        <f t="shared" si="551"/>
        <v>12279.5</v>
      </c>
      <c r="S401" s="6">
        <f t="shared" si="552"/>
        <v>0</v>
      </c>
      <c r="T401" s="6">
        <f t="shared" si="553"/>
        <v>12279.5</v>
      </c>
      <c r="U401" s="6">
        <f t="shared" si="553"/>
        <v>0</v>
      </c>
      <c r="V401" s="6">
        <f t="shared" si="553"/>
        <v>12279.5</v>
      </c>
      <c r="W401" s="104"/>
    </row>
    <row r="402" spans="1:23" ht="31.5" outlineLevel="7" x14ac:dyDescent="0.2">
      <c r="A402" s="77" t="s">
        <v>513</v>
      </c>
      <c r="B402" s="77" t="s">
        <v>555</v>
      </c>
      <c r="C402" s="77" t="s">
        <v>224</v>
      </c>
      <c r="D402" s="77" t="s">
        <v>70</v>
      </c>
      <c r="E402" s="13" t="s">
        <v>71</v>
      </c>
      <c r="F402" s="7">
        <v>12279.5</v>
      </c>
      <c r="G402" s="7"/>
      <c r="H402" s="7">
        <f>SUM(F402:G402)</f>
        <v>12279.5</v>
      </c>
      <c r="I402" s="7"/>
      <c r="J402" s="7"/>
      <c r="K402" s="7">
        <v>-69.5</v>
      </c>
      <c r="L402" s="7">
        <f>SUM(H402:K402)</f>
        <v>12210</v>
      </c>
      <c r="M402" s="7">
        <v>12279.5</v>
      </c>
      <c r="N402" s="7"/>
      <c r="O402" s="7">
        <f>SUM(M402:N402)</f>
        <v>12279.5</v>
      </c>
      <c r="P402" s="7"/>
      <c r="Q402" s="7">
        <f>SUM(O402:P402)</f>
        <v>12279.5</v>
      </c>
      <c r="R402" s="7">
        <v>12279.5</v>
      </c>
      <c r="S402" s="7"/>
      <c r="T402" s="7">
        <f>SUM(R402:S402)</f>
        <v>12279.5</v>
      </c>
      <c r="U402" s="7"/>
      <c r="V402" s="7">
        <f>SUM(T402:U402)</f>
        <v>12279.5</v>
      </c>
      <c r="W402" s="104"/>
    </row>
    <row r="403" spans="1:23" ht="31.5" outlineLevel="7" x14ac:dyDescent="0.2">
      <c r="A403" s="76" t="s">
        <v>513</v>
      </c>
      <c r="B403" s="76" t="s">
        <v>555</v>
      </c>
      <c r="C403" s="78" t="s">
        <v>62</v>
      </c>
      <c r="D403" s="78" t="s">
        <v>472</v>
      </c>
      <c r="E403" s="16" t="s">
        <v>63</v>
      </c>
      <c r="F403" s="6">
        <f>F404</f>
        <v>770.03700000000003</v>
      </c>
      <c r="G403" s="6">
        <f t="shared" ref="G403:L404" si="554">G404</f>
        <v>2580.8441899999998</v>
      </c>
      <c r="H403" s="6">
        <f t="shared" si="554"/>
        <v>3350.8811900000001</v>
      </c>
      <c r="I403" s="6">
        <f t="shared" si="554"/>
        <v>6672.3312100000003</v>
      </c>
      <c r="J403" s="6">
        <f t="shared" si="554"/>
        <v>0</v>
      </c>
      <c r="K403" s="6">
        <f t="shared" si="554"/>
        <v>0</v>
      </c>
      <c r="L403" s="6">
        <f t="shared" si="554"/>
        <v>10023.2124</v>
      </c>
      <c r="M403" s="6">
        <f t="shared" ref="M403:R404" si="555">M404</f>
        <v>0</v>
      </c>
      <c r="N403" s="6">
        <f t="shared" ref="N403:N404" si="556">N404</f>
        <v>0</v>
      </c>
      <c r="O403" s="6"/>
      <c r="P403" s="6">
        <f t="shared" ref="P403:P404" si="557">P404</f>
        <v>0</v>
      </c>
      <c r="Q403" s="6"/>
      <c r="R403" s="6">
        <f t="shared" si="555"/>
        <v>0</v>
      </c>
      <c r="S403" s="6">
        <f t="shared" ref="S403:S404" si="558">S404</f>
        <v>0</v>
      </c>
      <c r="T403" s="6"/>
      <c r="U403" s="6">
        <f t="shared" ref="U403:U404" si="559">U404</f>
        <v>0</v>
      </c>
      <c r="V403" s="6"/>
      <c r="W403" s="104"/>
    </row>
    <row r="404" spans="1:23" ht="31.5" outlineLevel="7" x14ac:dyDescent="0.2">
      <c r="A404" s="76" t="s">
        <v>513</v>
      </c>
      <c r="B404" s="76" t="s">
        <v>555</v>
      </c>
      <c r="C404" s="78" t="s">
        <v>64</v>
      </c>
      <c r="D404" s="78" t="s">
        <v>472</v>
      </c>
      <c r="E404" s="16" t="s">
        <v>65</v>
      </c>
      <c r="F404" s="6">
        <f>F405</f>
        <v>770.03700000000003</v>
      </c>
      <c r="G404" s="6">
        <f t="shared" si="554"/>
        <v>2580.8441899999998</v>
      </c>
      <c r="H404" s="6">
        <f t="shared" si="554"/>
        <v>3350.8811900000001</v>
      </c>
      <c r="I404" s="6">
        <f t="shared" si="554"/>
        <v>6672.3312100000003</v>
      </c>
      <c r="J404" s="6">
        <f t="shared" si="554"/>
        <v>0</v>
      </c>
      <c r="K404" s="6">
        <f t="shared" si="554"/>
        <v>0</v>
      </c>
      <c r="L404" s="6">
        <f t="shared" si="554"/>
        <v>10023.2124</v>
      </c>
      <c r="M404" s="6">
        <f t="shared" si="555"/>
        <v>0</v>
      </c>
      <c r="N404" s="6">
        <f t="shared" si="556"/>
        <v>0</v>
      </c>
      <c r="O404" s="6"/>
      <c r="P404" s="6">
        <f t="shared" si="557"/>
        <v>0</v>
      </c>
      <c r="Q404" s="6"/>
      <c r="R404" s="6">
        <f t="shared" si="555"/>
        <v>0</v>
      </c>
      <c r="S404" s="6">
        <f t="shared" si="558"/>
        <v>0</v>
      </c>
      <c r="T404" s="6"/>
      <c r="U404" s="6">
        <f t="shared" si="559"/>
        <v>0</v>
      </c>
      <c r="V404" s="6"/>
      <c r="W404" s="104"/>
    </row>
    <row r="405" spans="1:23" ht="31.5" outlineLevel="7" x14ac:dyDescent="0.2">
      <c r="A405" s="76" t="s">
        <v>513</v>
      </c>
      <c r="B405" s="76" t="s">
        <v>555</v>
      </c>
      <c r="C405" s="78" t="s">
        <v>66</v>
      </c>
      <c r="D405" s="78"/>
      <c r="E405" s="16" t="s">
        <v>558</v>
      </c>
      <c r="F405" s="11">
        <f>F406+F408</f>
        <v>770.03700000000003</v>
      </c>
      <c r="G405" s="11">
        <f>G406+G408+G410+G412</f>
        <v>2580.8441899999998</v>
      </c>
      <c r="H405" s="11">
        <f t="shared" ref="H405" si="560">H406+H408+H410+H412</f>
        <v>3350.8811900000001</v>
      </c>
      <c r="I405" s="11">
        <f>I406+I408+I410+I412+I414</f>
        <v>6672.3312100000003</v>
      </c>
      <c r="J405" s="11">
        <f t="shared" ref="J405:U405" si="561">J406+J408+J410+J412+J414</f>
        <v>0</v>
      </c>
      <c r="K405" s="11">
        <f t="shared" si="561"/>
        <v>0</v>
      </c>
      <c r="L405" s="11">
        <f t="shared" si="561"/>
        <v>10023.2124</v>
      </c>
      <c r="M405" s="11">
        <f t="shared" si="561"/>
        <v>0</v>
      </c>
      <c r="N405" s="11">
        <f t="shared" si="561"/>
        <v>0</v>
      </c>
      <c r="O405" s="11">
        <f t="shared" si="561"/>
        <v>0</v>
      </c>
      <c r="P405" s="11">
        <f t="shared" si="561"/>
        <v>0</v>
      </c>
      <c r="Q405" s="11"/>
      <c r="R405" s="11">
        <f t="shared" si="561"/>
        <v>0</v>
      </c>
      <c r="S405" s="11">
        <f t="shared" si="561"/>
        <v>0</v>
      </c>
      <c r="T405" s="11">
        <f t="shared" si="561"/>
        <v>0</v>
      </c>
      <c r="U405" s="11">
        <f t="shared" si="561"/>
        <v>0</v>
      </c>
      <c r="V405" s="11"/>
      <c r="W405" s="104"/>
    </row>
    <row r="406" spans="1:23" ht="47.25" hidden="1" outlineLevel="7" x14ac:dyDescent="0.2">
      <c r="A406" s="76" t="s">
        <v>513</v>
      </c>
      <c r="B406" s="76" t="s">
        <v>555</v>
      </c>
      <c r="C406" s="78" t="s">
        <v>489</v>
      </c>
      <c r="D406" s="78"/>
      <c r="E406" s="14" t="s">
        <v>659</v>
      </c>
      <c r="F406" s="6">
        <f>F407</f>
        <v>128.33699999999999</v>
      </c>
      <c r="G406" s="6">
        <f t="shared" ref="G406:L406" si="562">G407</f>
        <v>0</v>
      </c>
      <c r="H406" s="6">
        <f t="shared" si="562"/>
        <v>128.33699999999999</v>
      </c>
      <c r="I406" s="6">
        <f t="shared" si="562"/>
        <v>0</v>
      </c>
      <c r="J406" s="6">
        <f t="shared" si="562"/>
        <v>0</v>
      </c>
      <c r="K406" s="6">
        <f t="shared" si="562"/>
        <v>0</v>
      </c>
      <c r="L406" s="6">
        <f t="shared" si="562"/>
        <v>128.33699999999999</v>
      </c>
      <c r="M406" s="6">
        <f t="shared" ref="M406:R406" si="563">M407</f>
        <v>0</v>
      </c>
      <c r="N406" s="6">
        <f t="shared" ref="N406" si="564">N407</f>
        <v>0</v>
      </c>
      <c r="O406" s="6"/>
      <c r="P406" s="6">
        <f t="shared" ref="P406:Q406" si="565">P407</f>
        <v>0</v>
      </c>
      <c r="Q406" s="6">
        <f t="shared" si="565"/>
        <v>0</v>
      </c>
      <c r="R406" s="6">
        <f t="shared" si="563"/>
        <v>0</v>
      </c>
      <c r="S406" s="6">
        <f t="shared" ref="S406" si="566">S407</f>
        <v>0</v>
      </c>
      <c r="T406" s="6"/>
      <c r="U406" s="6">
        <f t="shared" ref="U406:V406" si="567">U407</f>
        <v>0</v>
      </c>
      <c r="V406" s="6">
        <f t="shared" si="567"/>
        <v>0</v>
      </c>
      <c r="W406" s="104"/>
    </row>
    <row r="407" spans="1:23" ht="31.5" hidden="1" outlineLevel="7" x14ac:dyDescent="0.2">
      <c r="A407" s="77" t="s">
        <v>513</v>
      </c>
      <c r="B407" s="77" t="s">
        <v>555</v>
      </c>
      <c r="C407" s="79" t="s">
        <v>489</v>
      </c>
      <c r="D407" s="79" t="s">
        <v>70</v>
      </c>
      <c r="E407" s="15" t="s">
        <v>445</v>
      </c>
      <c r="F407" s="7">
        <v>128.33699999999999</v>
      </c>
      <c r="G407" s="8"/>
      <c r="H407" s="8">
        <f>SUM(F407:G407)</f>
        <v>128.33699999999999</v>
      </c>
      <c r="I407" s="8"/>
      <c r="J407" s="8"/>
      <c r="K407" s="8"/>
      <c r="L407" s="8">
        <f>SUM(H407:K407)</f>
        <v>128.33699999999999</v>
      </c>
      <c r="M407" s="7"/>
      <c r="N407" s="7"/>
      <c r="O407" s="7"/>
      <c r="P407" s="8"/>
      <c r="Q407" s="8">
        <f>SUM(O407:P407)</f>
        <v>0</v>
      </c>
      <c r="R407" s="7"/>
      <c r="S407" s="7"/>
      <c r="T407" s="7"/>
      <c r="U407" s="8"/>
      <c r="V407" s="8">
        <f>SUM(T407:U407)</f>
        <v>0</v>
      </c>
      <c r="W407" s="104"/>
    </row>
    <row r="408" spans="1:23" ht="47.25" hidden="1" outlineLevel="7" x14ac:dyDescent="0.2">
      <c r="A408" s="76" t="s">
        <v>513</v>
      </c>
      <c r="B408" s="76" t="s">
        <v>555</v>
      </c>
      <c r="C408" s="78" t="s">
        <v>489</v>
      </c>
      <c r="D408" s="78"/>
      <c r="E408" s="14" t="s">
        <v>621</v>
      </c>
      <c r="F408" s="6">
        <f>F409</f>
        <v>641.70000000000005</v>
      </c>
      <c r="G408" s="6">
        <f t="shared" ref="G408:L408" si="568">G409</f>
        <v>-1.4999999999999999E-2</v>
      </c>
      <c r="H408" s="6">
        <f t="shared" si="568"/>
        <v>641.68500000000006</v>
      </c>
      <c r="I408" s="6">
        <f t="shared" si="568"/>
        <v>0</v>
      </c>
      <c r="J408" s="6">
        <f t="shared" si="568"/>
        <v>0</v>
      </c>
      <c r="K408" s="6">
        <f t="shared" si="568"/>
        <v>0</v>
      </c>
      <c r="L408" s="6">
        <f t="shared" si="568"/>
        <v>641.68500000000006</v>
      </c>
      <c r="M408" s="6">
        <f t="shared" ref="M408:R408" si="569">M409</f>
        <v>0</v>
      </c>
      <c r="N408" s="6">
        <f t="shared" ref="N408" si="570">N409</f>
        <v>0</v>
      </c>
      <c r="O408" s="6"/>
      <c r="P408" s="6">
        <f t="shared" ref="P408:Q408" si="571">P409</f>
        <v>0</v>
      </c>
      <c r="Q408" s="6">
        <f t="shared" si="571"/>
        <v>0</v>
      </c>
      <c r="R408" s="6">
        <f t="shared" si="569"/>
        <v>0</v>
      </c>
      <c r="S408" s="6">
        <f t="shared" ref="S408" si="572">S409</f>
        <v>0</v>
      </c>
      <c r="T408" s="6"/>
      <c r="U408" s="6">
        <f t="shared" ref="U408:V408" si="573">U409</f>
        <v>0</v>
      </c>
      <c r="V408" s="6">
        <f t="shared" si="573"/>
        <v>0</v>
      </c>
      <c r="W408" s="104"/>
    </row>
    <row r="409" spans="1:23" ht="31.5" hidden="1" outlineLevel="7" x14ac:dyDescent="0.2">
      <c r="A409" s="77" t="s">
        <v>513</v>
      </c>
      <c r="B409" s="77" t="s">
        <v>555</v>
      </c>
      <c r="C409" s="79" t="s">
        <v>489</v>
      </c>
      <c r="D409" s="79" t="s">
        <v>70</v>
      </c>
      <c r="E409" s="15" t="s">
        <v>445</v>
      </c>
      <c r="F409" s="7">
        <v>641.70000000000005</v>
      </c>
      <c r="G409" s="8">
        <v>-1.4999999999999999E-2</v>
      </c>
      <c r="H409" s="8">
        <f>SUM(F409:G409)</f>
        <v>641.68500000000006</v>
      </c>
      <c r="I409" s="8"/>
      <c r="J409" s="8"/>
      <c r="K409" s="8"/>
      <c r="L409" s="8">
        <f>SUM(H409:K409)</f>
        <v>641.68500000000006</v>
      </c>
      <c r="M409" s="7"/>
      <c r="N409" s="7"/>
      <c r="O409" s="7"/>
      <c r="P409" s="8"/>
      <c r="Q409" s="8">
        <f>SUM(O409:P409)</f>
        <v>0</v>
      </c>
      <c r="R409" s="7"/>
      <c r="S409" s="7"/>
      <c r="T409" s="7"/>
      <c r="U409" s="8"/>
      <c r="V409" s="8">
        <f>SUM(T409:U409)</f>
        <v>0</v>
      </c>
      <c r="W409" s="104"/>
    </row>
    <row r="410" spans="1:23" ht="31.5" hidden="1" outlineLevel="7" x14ac:dyDescent="0.2">
      <c r="A410" s="76" t="s">
        <v>513</v>
      </c>
      <c r="B410" s="76" t="s">
        <v>555</v>
      </c>
      <c r="C410" s="78" t="s">
        <v>467</v>
      </c>
      <c r="D410" s="76"/>
      <c r="E410" s="14" t="s">
        <v>524</v>
      </c>
      <c r="F410" s="7"/>
      <c r="G410" s="6">
        <f t="shared" ref="G410:L410" si="574">G411</f>
        <v>1655.5395900000001</v>
      </c>
      <c r="H410" s="6">
        <f t="shared" si="574"/>
        <v>1655.5395900000001</v>
      </c>
      <c r="I410" s="6">
        <f t="shared" si="574"/>
        <v>0</v>
      </c>
      <c r="J410" s="6">
        <f t="shared" si="574"/>
        <v>0</v>
      </c>
      <c r="K410" s="6">
        <f t="shared" si="574"/>
        <v>0</v>
      </c>
      <c r="L410" s="6">
        <f t="shared" si="574"/>
        <v>1655.5395900000001</v>
      </c>
      <c r="M410" s="7"/>
      <c r="N410" s="7"/>
      <c r="O410" s="6"/>
      <c r="P410" s="6">
        <f t="shared" ref="P410:Q410" si="575">P411</f>
        <v>0</v>
      </c>
      <c r="Q410" s="6">
        <f t="shared" si="575"/>
        <v>0</v>
      </c>
      <c r="R410" s="6">
        <f t="shared" ref="R410:S410" si="576">R411</f>
        <v>0</v>
      </c>
      <c r="S410" s="6">
        <f t="shared" si="576"/>
        <v>0</v>
      </c>
      <c r="T410" s="6"/>
      <c r="U410" s="6">
        <f t="shared" ref="U410:V410" si="577">U411</f>
        <v>0</v>
      </c>
      <c r="V410" s="6">
        <f t="shared" si="577"/>
        <v>0</v>
      </c>
      <c r="W410" s="104"/>
    </row>
    <row r="411" spans="1:23" ht="31.5" hidden="1" outlineLevel="7" x14ac:dyDescent="0.2">
      <c r="A411" s="77" t="s">
        <v>513</v>
      </c>
      <c r="B411" s="77" t="s">
        <v>555</v>
      </c>
      <c r="C411" s="79" t="s">
        <v>467</v>
      </c>
      <c r="D411" s="77" t="s">
        <v>70</v>
      </c>
      <c r="E411" s="13" t="s">
        <v>71</v>
      </c>
      <c r="F411" s="7"/>
      <c r="G411" s="8">
        <v>1655.5395900000001</v>
      </c>
      <c r="H411" s="8">
        <f>SUM(F411:G411)</f>
        <v>1655.5395900000001</v>
      </c>
      <c r="I411" s="8"/>
      <c r="J411" s="8"/>
      <c r="K411" s="8"/>
      <c r="L411" s="8">
        <f>SUM(H411:K411)</f>
        <v>1655.5395900000001</v>
      </c>
      <c r="M411" s="7"/>
      <c r="N411" s="7"/>
      <c r="O411" s="7"/>
      <c r="P411" s="8"/>
      <c r="Q411" s="8">
        <f>SUM(O411:P411)</f>
        <v>0</v>
      </c>
      <c r="R411" s="7"/>
      <c r="S411" s="7"/>
      <c r="T411" s="7"/>
      <c r="U411" s="8"/>
      <c r="V411" s="8">
        <f>SUM(T411:U411)</f>
        <v>0</v>
      </c>
      <c r="W411" s="104"/>
    </row>
    <row r="412" spans="1:23" ht="31.5" hidden="1" outlineLevel="7" x14ac:dyDescent="0.2">
      <c r="A412" s="76" t="s">
        <v>513</v>
      </c>
      <c r="B412" s="76" t="s">
        <v>555</v>
      </c>
      <c r="C412" s="78" t="s">
        <v>467</v>
      </c>
      <c r="D412" s="76"/>
      <c r="E412" s="14" t="s">
        <v>473</v>
      </c>
      <c r="F412" s="7"/>
      <c r="G412" s="6">
        <f t="shared" ref="G412:L412" si="578">G413</f>
        <v>925.31960000000004</v>
      </c>
      <c r="H412" s="6">
        <f t="shared" si="578"/>
        <v>925.31960000000004</v>
      </c>
      <c r="I412" s="6">
        <f t="shared" si="578"/>
        <v>0</v>
      </c>
      <c r="J412" s="6">
        <f t="shared" si="578"/>
        <v>0</v>
      </c>
      <c r="K412" s="6">
        <f t="shared" si="578"/>
        <v>0</v>
      </c>
      <c r="L412" s="6">
        <f t="shared" si="578"/>
        <v>925.31960000000004</v>
      </c>
      <c r="M412" s="7"/>
      <c r="N412" s="7"/>
      <c r="O412" s="6"/>
      <c r="P412" s="6">
        <f t="shared" ref="P412:Q412" si="579">P413</f>
        <v>0</v>
      </c>
      <c r="Q412" s="6">
        <f t="shared" si="579"/>
        <v>0</v>
      </c>
      <c r="R412" s="6">
        <f t="shared" ref="R412:S412" si="580">R413</f>
        <v>0</v>
      </c>
      <c r="S412" s="6">
        <f t="shared" si="580"/>
        <v>0</v>
      </c>
      <c r="T412" s="6"/>
      <c r="U412" s="6">
        <f t="shared" ref="U412:V412" si="581">U413</f>
        <v>0</v>
      </c>
      <c r="V412" s="6">
        <f t="shared" si="581"/>
        <v>0</v>
      </c>
      <c r="W412" s="104"/>
    </row>
    <row r="413" spans="1:23" ht="31.5" hidden="1" outlineLevel="7" x14ac:dyDescent="0.2">
      <c r="A413" s="77" t="s">
        <v>513</v>
      </c>
      <c r="B413" s="77" t="s">
        <v>555</v>
      </c>
      <c r="C413" s="79" t="s">
        <v>467</v>
      </c>
      <c r="D413" s="77" t="s">
        <v>70</v>
      </c>
      <c r="E413" s="13" t="s">
        <v>71</v>
      </c>
      <c r="F413" s="7"/>
      <c r="G413" s="8">
        <v>925.31960000000004</v>
      </c>
      <c r="H413" s="8">
        <f>SUM(F413:G413)</f>
        <v>925.31960000000004</v>
      </c>
      <c r="I413" s="8"/>
      <c r="J413" s="8"/>
      <c r="K413" s="8"/>
      <c r="L413" s="8">
        <f>SUM(H413:K413)</f>
        <v>925.31960000000004</v>
      </c>
      <c r="M413" s="7"/>
      <c r="N413" s="7"/>
      <c r="O413" s="7"/>
      <c r="P413" s="8"/>
      <c r="Q413" s="8">
        <f>SUM(O413:P413)</f>
        <v>0</v>
      </c>
      <c r="R413" s="7"/>
      <c r="S413" s="7"/>
      <c r="T413" s="7"/>
      <c r="U413" s="8"/>
      <c r="V413" s="8">
        <f>SUM(T413:U413)</f>
        <v>0</v>
      </c>
      <c r="W413" s="104"/>
    </row>
    <row r="414" spans="1:23" ht="31.5" outlineLevel="7" x14ac:dyDescent="0.2">
      <c r="A414" s="76" t="s">
        <v>513</v>
      </c>
      <c r="B414" s="76" t="s">
        <v>555</v>
      </c>
      <c r="C414" s="78" t="s">
        <v>467</v>
      </c>
      <c r="D414" s="76"/>
      <c r="E414" s="14" t="s">
        <v>899</v>
      </c>
      <c r="F414" s="7"/>
      <c r="G414" s="8"/>
      <c r="H414" s="8"/>
      <c r="I414" s="6">
        <f t="shared" ref="I414:L414" si="582">I415</f>
        <v>6672.3312100000003</v>
      </c>
      <c r="J414" s="6">
        <f t="shared" si="582"/>
        <v>0</v>
      </c>
      <c r="K414" s="6">
        <f t="shared" si="582"/>
        <v>0</v>
      </c>
      <c r="L414" s="6">
        <f t="shared" si="582"/>
        <v>6672.3312100000003</v>
      </c>
      <c r="M414" s="7"/>
      <c r="N414" s="7"/>
      <c r="O414" s="7"/>
      <c r="P414" s="8"/>
      <c r="Q414" s="8"/>
      <c r="R414" s="7"/>
      <c r="S414" s="7"/>
      <c r="T414" s="7"/>
      <c r="U414" s="8"/>
      <c r="V414" s="8"/>
      <c r="W414" s="104"/>
    </row>
    <row r="415" spans="1:23" ht="31.5" outlineLevel="7" x14ac:dyDescent="0.2">
      <c r="A415" s="77" t="s">
        <v>513</v>
      </c>
      <c r="B415" s="77" t="s">
        <v>555</v>
      </c>
      <c r="C415" s="79" t="s">
        <v>467</v>
      </c>
      <c r="D415" s="77" t="s">
        <v>70</v>
      </c>
      <c r="E415" s="13" t="s">
        <v>71</v>
      </c>
      <c r="F415" s="7"/>
      <c r="G415" s="8"/>
      <c r="H415" s="8"/>
      <c r="I415" s="8">
        <v>6672.3312100000003</v>
      </c>
      <c r="J415" s="8"/>
      <c r="K415" s="8"/>
      <c r="L415" s="8">
        <f>SUM(H415:K415)</f>
        <v>6672.3312100000003</v>
      </c>
      <c r="M415" s="7"/>
      <c r="N415" s="7"/>
      <c r="O415" s="7"/>
      <c r="P415" s="8"/>
      <c r="Q415" s="8"/>
      <c r="R415" s="7"/>
      <c r="S415" s="7"/>
      <c r="T415" s="7"/>
      <c r="U415" s="8"/>
      <c r="V415" s="8"/>
      <c r="W415" s="104"/>
    </row>
    <row r="416" spans="1:23" ht="15.75" outlineLevel="7" x14ac:dyDescent="0.2">
      <c r="A416" s="76" t="s">
        <v>513</v>
      </c>
      <c r="B416" s="76" t="s">
        <v>559</v>
      </c>
      <c r="C416" s="76"/>
      <c r="D416" s="76"/>
      <c r="E416" s="12" t="s">
        <v>560</v>
      </c>
      <c r="F416" s="6">
        <f t="shared" ref="F416:V416" si="583">F417+F438</f>
        <v>133003.80000000002</v>
      </c>
      <c r="G416" s="6">
        <f t="shared" si="583"/>
        <v>80000</v>
      </c>
      <c r="H416" s="6">
        <f t="shared" si="583"/>
        <v>213003.80000000002</v>
      </c>
      <c r="I416" s="6">
        <f t="shared" si="583"/>
        <v>1171.5999999999999</v>
      </c>
      <c r="J416" s="6">
        <f t="shared" si="583"/>
        <v>0</v>
      </c>
      <c r="K416" s="6">
        <f t="shared" si="583"/>
        <v>4776.2487700000001</v>
      </c>
      <c r="L416" s="6">
        <f t="shared" si="583"/>
        <v>218951.64877</v>
      </c>
      <c r="M416" s="6">
        <f t="shared" si="583"/>
        <v>133077.80000000002</v>
      </c>
      <c r="N416" s="6">
        <f t="shared" si="583"/>
        <v>0</v>
      </c>
      <c r="O416" s="6">
        <f t="shared" si="583"/>
        <v>133077.80000000002</v>
      </c>
      <c r="P416" s="6">
        <f t="shared" si="583"/>
        <v>0</v>
      </c>
      <c r="Q416" s="6">
        <f t="shared" si="583"/>
        <v>133077.80000000002</v>
      </c>
      <c r="R416" s="6">
        <f t="shared" si="583"/>
        <v>133242.90000000002</v>
      </c>
      <c r="S416" s="6">
        <f t="shared" si="583"/>
        <v>0</v>
      </c>
      <c r="T416" s="6">
        <f t="shared" si="583"/>
        <v>133242.90000000002</v>
      </c>
      <c r="U416" s="6">
        <f t="shared" si="583"/>
        <v>0</v>
      </c>
      <c r="V416" s="6">
        <f t="shared" si="583"/>
        <v>133242.90000000002</v>
      </c>
      <c r="W416" s="104"/>
    </row>
    <row r="417" spans="1:23" s="100" customFormat="1" ht="31.5" outlineLevel="2" x14ac:dyDescent="0.2">
      <c r="A417" s="76" t="s">
        <v>513</v>
      </c>
      <c r="B417" s="76" t="s">
        <v>559</v>
      </c>
      <c r="C417" s="76" t="s">
        <v>139</v>
      </c>
      <c r="D417" s="76"/>
      <c r="E417" s="12" t="s">
        <v>140</v>
      </c>
      <c r="F417" s="6">
        <f>F428+F432</f>
        <v>132465.70000000001</v>
      </c>
      <c r="G417" s="6">
        <f>G428+G432+G422</f>
        <v>80000</v>
      </c>
      <c r="H417" s="6">
        <f t="shared" ref="H417" si="584">H428+H432+H422</f>
        <v>212465.7</v>
      </c>
      <c r="I417" s="6">
        <f>I428+I432+I422+I418</f>
        <v>1171.5999999999999</v>
      </c>
      <c r="J417" s="6">
        <f t="shared" ref="J417:V417" si="585">J428+J432+J422+J418</f>
        <v>0</v>
      </c>
      <c r="K417" s="6">
        <f t="shared" si="585"/>
        <v>4776.2487700000001</v>
      </c>
      <c r="L417" s="6">
        <f t="shared" si="585"/>
        <v>218413.54876999999</v>
      </c>
      <c r="M417" s="6">
        <f t="shared" si="585"/>
        <v>132465.70000000001</v>
      </c>
      <c r="N417" s="6">
        <f t="shared" si="585"/>
        <v>0</v>
      </c>
      <c r="O417" s="6">
        <f t="shared" si="585"/>
        <v>132465.70000000001</v>
      </c>
      <c r="P417" s="6">
        <f t="shared" si="585"/>
        <v>0</v>
      </c>
      <c r="Q417" s="6">
        <f t="shared" si="585"/>
        <v>132465.70000000001</v>
      </c>
      <c r="R417" s="6">
        <f t="shared" si="585"/>
        <v>132465.70000000001</v>
      </c>
      <c r="S417" s="6">
        <f t="shared" si="585"/>
        <v>0</v>
      </c>
      <c r="T417" s="6">
        <f t="shared" si="585"/>
        <v>132465.70000000001</v>
      </c>
      <c r="U417" s="6">
        <f t="shared" si="585"/>
        <v>0</v>
      </c>
      <c r="V417" s="6">
        <f t="shared" si="585"/>
        <v>132465.70000000001</v>
      </c>
      <c r="W417" s="104"/>
    </row>
    <row r="418" spans="1:23" s="100" customFormat="1" ht="15.75" outlineLevel="2" x14ac:dyDescent="0.2">
      <c r="A418" s="76" t="s">
        <v>513</v>
      </c>
      <c r="B418" s="76" t="s">
        <v>559</v>
      </c>
      <c r="C418" s="72" t="s">
        <v>141</v>
      </c>
      <c r="D418" s="72"/>
      <c r="E418" s="25" t="s">
        <v>625</v>
      </c>
      <c r="F418" s="6"/>
      <c r="G418" s="6"/>
      <c r="H418" s="6"/>
      <c r="I418" s="6">
        <f>I419</f>
        <v>0</v>
      </c>
      <c r="J418" s="6">
        <f>J419</f>
        <v>0</v>
      </c>
      <c r="K418" s="6">
        <f>K419</f>
        <v>2000</v>
      </c>
      <c r="L418" s="6">
        <f t="shared" ref="L418:U419" si="586">L419</f>
        <v>2000</v>
      </c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104"/>
    </row>
    <row r="419" spans="1:23" s="100" customFormat="1" ht="31.5" outlineLevel="2" x14ac:dyDescent="0.2">
      <c r="A419" s="76" t="s">
        <v>513</v>
      </c>
      <c r="B419" s="76" t="s">
        <v>559</v>
      </c>
      <c r="C419" s="74" t="s">
        <v>799</v>
      </c>
      <c r="D419" s="74"/>
      <c r="E419" s="24" t="s">
        <v>801</v>
      </c>
      <c r="F419" s="6"/>
      <c r="G419" s="6"/>
      <c r="H419" s="6"/>
      <c r="I419" s="6">
        <f>I420</f>
        <v>0</v>
      </c>
      <c r="J419" s="6">
        <f t="shared" ref="J419:K419" si="587">J420</f>
        <v>0</v>
      </c>
      <c r="K419" s="6">
        <f t="shared" si="587"/>
        <v>2000</v>
      </c>
      <c r="L419" s="6">
        <f t="shared" si="586"/>
        <v>2000</v>
      </c>
      <c r="M419" s="6">
        <f t="shared" si="586"/>
        <v>0</v>
      </c>
      <c r="N419" s="6">
        <f t="shared" si="586"/>
        <v>0</v>
      </c>
      <c r="O419" s="6">
        <f t="shared" si="586"/>
        <v>0</v>
      </c>
      <c r="P419" s="6">
        <f t="shared" si="586"/>
        <v>0</v>
      </c>
      <c r="Q419" s="6"/>
      <c r="R419" s="6">
        <f t="shared" si="586"/>
        <v>0</v>
      </c>
      <c r="S419" s="6">
        <f t="shared" si="586"/>
        <v>0</v>
      </c>
      <c r="T419" s="6">
        <f t="shared" si="586"/>
        <v>0</v>
      </c>
      <c r="U419" s="6">
        <f t="shared" si="586"/>
        <v>0</v>
      </c>
      <c r="V419" s="6"/>
      <c r="W419" s="104"/>
    </row>
    <row r="420" spans="1:23" s="100" customFormat="1" ht="47.25" outlineLevel="2" x14ac:dyDescent="0.2">
      <c r="A420" s="76" t="s">
        <v>513</v>
      </c>
      <c r="B420" s="76" t="s">
        <v>559</v>
      </c>
      <c r="C420" s="74" t="s">
        <v>800</v>
      </c>
      <c r="D420" s="74"/>
      <c r="E420" s="24" t="s">
        <v>802</v>
      </c>
      <c r="F420" s="6"/>
      <c r="G420" s="6"/>
      <c r="H420" s="6"/>
      <c r="I420" s="6">
        <f t="shared" ref="I420:L420" si="588">I421</f>
        <v>0</v>
      </c>
      <c r="J420" s="6">
        <f t="shared" si="588"/>
        <v>0</v>
      </c>
      <c r="K420" s="6">
        <f t="shared" si="588"/>
        <v>2000</v>
      </c>
      <c r="L420" s="6">
        <f t="shared" si="588"/>
        <v>2000</v>
      </c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104"/>
    </row>
    <row r="421" spans="1:23" s="100" customFormat="1" ht="31.5" outlineLevel="2" x14ac:dyDescent="0.2">
      <c r="A421" s="77" t="s">
        <v>513</v>
      </c>
      <c r="B421" s="77" t="s">
        <v>559</v>
      </c>
      <c r="C421" s="75" t="s">
        <v>800</v>
      </c>
      <c r="D421" s="75" t="s">
        <v>70</v>
      </c>
      <c r="E421" s="23" t="s">
        <v>445</v>
      </c>
      <c r="F421" s="6"/>
      <c r="G421" s="6"/>
      <c r="H421" s="6"/>
      <c r="I421" s="8"/>
      <c r="J421" s="8"/>
      <c r="K421" s="10">
        <v>2000</v>
      </c>
      <c r="L421" s="10">
        <f>SUM(H421:K421)</f>
        <v>2000</v>
      </c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104"/>
    </row>
    <row r="422" spans="1:23" s="100" customFormat="1" ht="15.75" outlineLevel="2" x14ac:dyDescent="0.2">
      <c r="A422" s="76" t="s">
        <v>513</v>
      </c>
      <c r="B422" s="76" t="s">
        <v>559</v>
      </c>
      <c r="C422" s="76" t="s">
        <v>158</v>
      </c>
      <c r="D422" s="76"/>
      <c r="E422" s="12" t="s">
        <v>159</v>
      </c>
      <c r="F422" s="6"/>
      <c r="G422" s="6">
        <f>G423</f>
        <v>80000</v>
      </c>
      <c r="H422" s="6">
        <f t="shared" ref="H422:N422" si="589">H423</f>
        <v>80000</v>
      </c>
      <c r="I422" s="6">
        <f>I423</f>
        <v>0</v>
      </c>
      <c r="J422" s="6">
        <f>J423</f>
        <v>0</v>
      </c>
      <c r="K422" s="6">
        <f>K423</f>
        <v>321.56286999999998</v>
      </c>
      <c r="L422" s="6">
        <f t="shared" si="589"/>
        <v>80321.562869999994</v>
      </c>
      <c r="M422" s="6">
        <f t="shared" si="589"/>
        <v>0</v>
      </c>
      <c r="N422" s="6">
        <f t="shared" si="589"/>
        <v>0</v>
      </c>
      <c r="O422" s="6"/>
      <c r="P422" s="6">
        <f>P423</f>
        <v>0</v>
      </c>
      <c r="Q422" s="6"/>
      <c r="R422" s="6"/>
      <c r="S422" s="6"/>
      <c r="T422" s="6"/>
      <c r="U422" s="6">
        <f>U423</f>
        <v>0</v>
      </c>
      <c r="V422" s="6"/>
      <c r="W422" s="104"/>
    </row>
    <row r="423" spans="1:23" s="100" customFormat="1" ht="31.5" outlineLevel="2" x14ac:dyDescent="0.2">
      <c r="A423" s="76" t="s">
        <v>513</v>
      </c>
      <c r="B423" s="76" t="s">
        <v>559</v>
      </c>
      <c r="C423" s="76" t="s">
        <v>160</v>
      </c>
      <c r="D423" s="76"/>
      <c r="E423" s="12" t="s">
        <v>161</v>
      </c>
      <c r="F423" s="6"/>
      <c r="G423" s="6">
        <f>G424+G426</f>
        <v>80000</v>
      </c>
      <c r="H423" s="6">
        <f t="shared" ref="H423:N423" si="590">H424+H426</f>
        <v>80000</v>
      </c>
      <c r="I423" s="6">
        <f>I424+I426</f>
        <v>0</v>
      </c>
      <c r="J423" s="6">
        <f>J424+J426</f>
        <v>0</v>
      </c>
      <c r="K423" s="6">
        <f>K424+K426</f>
        <v>321.56286999999998</v>
      </c>
      <c r="L423" s="6">
        <f t="shared" ref="L423" si="591">L424+L426</f>
        <v>80321.562869999994</v>
      </c>
      <c r="M423" s="6">
        <f t="shared" si="590"/>
        <v>0</v>
      </c>
      <c r="N423" s="6">
        <f t="shared" si="590"/>
        <v>0</v>
      </c>
      <c r="O423" s="6"/>
      <c r="P423" s="6">
        <f>P424+P426</f>
        <v>0</v>
      </c>
      <c r="Q423" s="6"/>
      <c r="R423" s="6"/>
      <c r="S423" s="6"/>
      <c r="T423" s="6"/>
      <c r="U423" s="6">
        <f>U424+U426</f>
        <v>0</v>
      </c>
      <c r="V423" s="6"/>
      <c r="W423" s="104"/>
    </row>
    <row r="424" spans="1:23" s="100" customFormat="1" ht="39" customHeight="1" outlineLevel="2" x14ac:dyDescent="0.2">
      <c r="A424" s="76" t="s">
        <v>513</v>
      </c>
      <c r="B424" s="76" t="s">
        <v>559</v>
      </c>
      <c r="C424" s="76" t="s">
        <v>682</v>
      </c>
      <c r="D424" s="77"/>
      <c r="E424" s="12" t="s">
        <v>732</v>
      </c>
      <c r="F424" s="6"/>
      <c r="G424" s="6">
        <f t="shared" ref="G424:L424" si="592">G425</f>
        <v>20000</v>
      </c>
      <c r="H424" s="6">
        <f t="shared" si="592"/>
        <v>20000</v>
      </c>
      <c r="I424" s="6">
        <f t="shared" si="592"/>
        <v>0</v>
      </c>
      <c r="J424" s="6">
        <f t="shared" si="592"/>
        <v>0</v>
      </c>
      <c r="K424" s="6">
        <f t="shared" si="592"/>
        <v>321.56286999999998</v>
      </c>
      <c r="L424" s="6">
        <f t="shared" si="592"/>
        <v>20321.562870000002</v>
      </c>
      <c r="M424" s="6"/>
      <c r="N424" s="6"/>
      <c r="O424" s="6"/>
      <c r="P424" s="6">
        <f t="shared" ref="P424" si="593">P425</f>
        <v>0</v>
      </c>
      <c r="Q424" s="6"/>
      <c r="R424" s="6"/>
      <c r="S424" s="6"/>
      <c r="T424" s="6"/>
      <c r="U424" s="6">
        <f t="shared" ref="U424" si="594">U425</f>
        <v>0</v>
      </c>
      <c r="V424" s="6"/>
      <c r="W424" s="104"/>
    </row>
    <row r="425" spans="1:23" s="100" customFormat="1" ht="31.5" outlineLevel="2" x14ac:dyDescent="0.2">
      <c r="A425" s="77" t="s">
        <v>513</v>
      </c>
      <c r="B425" s="77" t="s">
        <v>559</v>
      </c>
      <c r="C425" s="77" t="s">
        <v>682</v>
      </c>
      <c r="D425" s="77" t="s">
        <v>70</v>
      </c>
      <c r="E425" s="13" t="s">
        <v>71</v>
      </c>
      <c r="F425" s="6"/>
      <c r="G425" s="8">
        <v>20000</v>
      </c>
      <c r="H425" s="8">
        <f>SUM(F425:G425)</f>
        <v>20000</v>
      </c>
      <c r="I425" s="8"/>
      <c r="J425" s="8"/>
      <c r="K425" s="8">
        <v>321.56286999999998</v>
      </c>
      <c r="L425" s="8">
        <f>SUM(H425:K425)</f>
        <v>20321.562870000002</v>
      </c>
      <c r="M425" s="6"/>
      <c r="N425" s="6"/>
      <c r="O425" s="6"/>
      <c r="P425" s="8"/>
      <c r="Q425" s="8"/>
      <c r="R425" s="6"/>
      <c r="S425" s="6"/>
      <c r="T425" s="6"/>
      <c r="U425" s="8"/>
      <c r="V425" s="8"/>
      <c r="W425" s="104"/>
    </row>
    <row r="426" spans="1:23" s="100" customFormat="1" ht="42" hidden="1" customHeight="1" outlineLevel="2" x14ac:dyDescent="0.2">
      <c r="A426" s="76" t="s">
        <v>513</v>
      </c>
      <c r="B426" s="76" t="s">
        <v>559</v>
      </c>
      <c r="C426" s="76" t="s">
        <v>682</v>
      </c>
      <c r="D426" s="77"/>
      <c r="E426" s="12" t="s">
        <v>734</v>
      </c>
      <c r="F426" s="6"/>
      <c r="G426" s="6">
        <f t="shared" ref="G426:L426" si="595">G427</f>
        <v>60000</v>
      </c>
      <c r="H426" s="6">
        <f t="shared" si="595"/>
        <v>60000</v>
      </c>
      <c r="I426" s="6">
        <f t="shared" si="595"/>
        <v>0</v>
      </c>
      <c r="J426" s="6">
        <f t="shared" si="595"/>
        <v>0</v>
      </c>
      <c r="K426" s="6">
        <f t="shared" si="595"/>
        <v>0</v>
      </c>
      <c r="L426" s="6">
        <f t="shared" si="595"/>
        <v>60000</v>
      </c>
      <c r="M426" s="6"/>
      <c r="N426" s="6"/>
      <c r="O426" s="6"/>
      <c r="P426" s="6">
        <f t="shared" ref="P426:Q426" si="596">P427</f>
        <v>0</v>
      </c>
      <c r="Q426" s="6">
        <f t="shared" si="596"/>
        <v>0</v>
      </c>
      <c r="R426" s="6"/>
      <c r="S426" s="6"/>
      <c r="T426" s="6"/>
      <c r="U426" s="6">
        <f t="shared" ref="U426:V426" si="597">U427</f>
        <v>0</v>
      </c>
      <c r="V426" s="6">
        <f t="shared" si="597"/>
        <v>0</v>
      </c>
      <c r="W426" s="104"/>
    </row>
    <row r="427" spans="1:23" s="100" customFormat="1" ht="31.5" hidden="1" outlineLevel="2" x14ac:dyDescent="0.2">
      <c r="A427" s="77" t="s">
        <v>513</v>
      </c>
      <c r="B427" s="77" t="s">
        <v>559</v>
      </c>
      <c r="C427" s="77" t="s">
        <v>682</v>
      </c>
      <c r="D427" s="77" t="s">
        <v>70</v>
      </c>
      <c r="E427" s="13" t="s">
        <v>71</v>
      </c>
      <c r="F427" s="6"/>
      <c r="G427" s="8">
        <v>60000</v>
      </c>
      <c r="H427" s="8">
        <f>SUM(F427:G427)</f>
        <v>60000</v>
      </c>
      <c r="I427" s="8"/>
      <c r="J427" s="8"/>
      <c r="K427" s="8"/>
      <c r="L427" s="8">
        <f>SUM(H427:K427)</f>
        <v>60000</v>
      </c>
      <c r="M427" s="6"/>
      <c r="N427" s="6"/>
      <c r="O427" s="6"/>
      <c r="P427" s="8"/>
      <c r="Q427" s="8">
        <f>SUM(O427:P427)</f>
        <v>0</v>
      </c>
      <c r="R427" s="6"/>
      <c r="S427" s="6"/>
      <c r="T427" s="6"/>
      <c r="U427" s="8"/>
      <c r="V427" s="8">
        <f>SUM(T427:U427)</f>
        <v>0</v>
      </c>
      <c r="W427" s="104"/>
    </row>
    <row r="428" spans="1:23" ht="31.5" hidden="1" outlineLevel="3" x14ac:dyDescent="0.2">
      <c r="A428" s="76" t="s">
        <v>513</v>
      </c>
      <c r="B428" s="76" t="s">
        <v>559</v>
      </c>
      <c r="C428" s="76" t="s">
        <v>179</v>
      </c>
      <c r="D428" s="76"/>
      <c r="E428" s="12" t="s">
        <v>180</v>
      </c>
      <c r="F428" s="6">
        <f t="shared" ref="F428:V430" si="598">F429</f>
        <v>11244.1</v>
      </c>
      <c r="G428" s="6">
        <f t="shared" si="598"/>
        <v>0</v>
      </c>
      <c r="H428" s="6">
        <f t="shared" si="598"/>
        <v>11244.1</v>
      </c>
      <c r="I428" s="6">
        <f t="shared" si="598"/>
        <v>0</v>
      </c>
      <c r="J428" s="6">
        <f t="shared" si="598"/>
        <v>0</v>
      </c>
      <c r="K428" s="6">
        <f t="shared" si="598"/>
        <v>0</v>
      </c>
      <c r="L428" s="6">
        <f t="shared" si="598"/>
        <v>11244.1</v>
      </c>
      <c r="M428" s="6">
        <f t="shared" ref="M428:M430" si="599">M429</f>
        <v>11244.1</v>
      </c>
      <c r="N428" s="6">
        <f t="shared" si="598"/>
        <v>0</v>
      </c>
      <c r="O428" s="6">
        <f t="shared" si="598"/>
        <v>11244.1</v>
      </c>
      <c r="P428" s="6">
        <f t="shared" si="598"/>
        <v>0</v>
      </c>
      <c r="Q428" s="6">
        <f t="shared" si="598"/>
        <v>11244.1</v>
      </c>
      <c r="R428" s="6">
        <f t="shared" ref="R428:R430" si="600">R429</f>
        <v>11244.1</v>
      </c>
      <c r="S428" s="6">
        <f t="shared" si="598"/>
        <v>0</v>
      </c>
      <c r="T428" s="6">
        <f t="shared" si="598"/>
        <v>11244.1</v>
      </c>
      <c r="U428" s="6">
        <f t="shared" si="598"/>
        <v>0</v>
      </c>
      <c r="V428" s="6">
        <f t="shared" si="598"/>
        <v>11244.1</v>
      </c>
      <c r="W428" s="104"/>
    </row>
    <row r="429" spans="1:23" ht="15.75" hidden="1" outlineLevel="4" x14ac:dyDescent="0.2">
      <c r="A429" s="76" t="s">
        <v>513</v>
      </c>
      <c r="B429" s="76" t="s">
        <v>559</v>
      </c>
      <c r="C429" s="76" t="s">
        <v>181</v>
      </c>
      <c r="D429" s="76"/>
      <c r="E429" s="12" t="s">
        <v>182</v>
      </c>
      <c r="F429" s="6">
        <f t="shared" si="598"/>
        <v>11244.1</v>
      </c>
      <c r="G429" s="6">
        <f t="shared" si="598"/>
        <v>0</v>
      </c>
      <c r="H429" s="6">
        <f t="shared" si="598"/>
        <v>11244.1</v>
      </c>
      <c r="I429" s="6">
        <f t="shared" si="598"/>
        <v>0</v>
      </c>
      <c r="J429" s="6">
        <f t="shared" si="598"/>
        <v>0</v>
      </c>
      <c r="K429" s="6">
        <f t="shared" si="598"/>
        <v>0</v>
      </c>
      <c r="L429" s="6">
        <f t="shared" si="598"/>
        <v>11244.1</v>
      </c>
      <c r="M429" s="6">
        <f t="shared" si="599"/>
        <v>11244.1</v>
      </c>
      <c r="N429" s="6">
        <f t="shared" si="598"/>
        <v>0</v>
      </c>
      <c r="O429" s="6">
        <f t="shared" si="598"/>
        <v>11244.1</v>
      </c>
      <c r="P429" s="6">
        <f t="shared" si="598"/>
        <v>0</v>
      </c>
      <c r="Q429" s="6">
        <f t="shared" si="598"/>
        <v>11244.1</v>
      </c>
      <c r="R429" s="6">
        <f t="shared" si="600"/>
        <v>11244.1</v>
      </c>
      <c r="S429" s="6">
        <f t="shared" si="598"/>
        <v>0</v>
      </c>
      <c r="T429" s="6">
        <f t="shared" si="598"/>
        <v>11244.1</v>
      </c>
      <c r="U429" s="6">
        <f t="shared" si="598"/>
        <v>0</v>
      </c>
      <c r="V429" s="6">
        <f t="shared" si="598"/>
        <v>11244.1</v>
      </c>
      <c r="W429" s="104"/>
    </row>
    <row r="430" spans="1:23" ht="15.75" hidden="1" outlineLevel="5" x14ac:dyDescent="0.2">
      <c r="A430" s="76" t="s">
        <v>513</v>
      </c>
      <c r="B430" s="76" t="s">
        <v>559</v>
      </c>
      <c r="C430" s="76" t="s">
        <v>185</v>
      </c>
      <c r="D430" s="76"/>
      <c r="E430" s="12" t="s">
        <v>461</v>
      </c>
      <c r="F430" s="6">
        <f t="shared" si="598"/>
        <v>11244.1</v>
      </c>
      <c r="G430" s="6">
        <f t="shared" si="598"/>
        <v>0</v>
      </c>
      <c r="H430" s="6">
        <f t="shared" si="598"/>
        <v>11244.1</v>
      </c>
      <c r="I430" s="6">
        <f t="shared" si="598"/>
        <v>0</v>
      </c>
      <c r="J430" s="6">
        <f t="shared" si="598"/>
        <v>0</v>
      </c>
      <c r="K430" s="6">
        <f t="shared" si="598"/>
        <v>0</v>
      </c>
      <c r="L430" s="6">
        <f t="shared" si="598"/>
        <v>11244.1</v>
      </c>
      <c r="M430" s="6">
        <f t="shared" si="599"/>
        <v>11244.1</v>
      </c>
      <c r="N430" s="6">
        <f t="shared" si="598"/>
        <v>0</v>
      </c>
      <c r="O430" s="6">
        <f t="shared" si="598"/>
        <v>11244.1</v>
      </c>
      <c r="P430" s="6">
        <f t="shared" si="598"/>
        <v>0</v>
      </c>
      <c r="Q430" s="6">
        <f t="shared" si="598"/>
        <v>11244.1</v>
      </c>
      <c r="R430" s="6">
        <f t="shared" si="600"/>
        <v>11244.1</v>
      </c>
      <c r="S430" s="6">
        <f t="shared" si="598"/>
        <v>0</v>
      </c>
      <c r="T430" s="6">
        <f t="shared" si="598"/>
        <v>11244.1</v>
      </c>
      <c r="U430" s="6">
        <f t="shared" si="598"/>
        <v>0</v>
      </c>
      <c r="V430" s="6">
        <f t="shared" si="598"/>
        <v>11244.1</v>
      </c>
      <c r="W430" s="104"/>
    </row>
    <row r="431" spans="1:23" ht="15.75" hidden="1" outlineLevel="7" x14ac:dyDescent="0.2">
      <c r="A431" s="77" t="s">
        <v>513</v>
      </c>
      <c r="B431" s="77" t="s">
        <v>559</v>
      </c>
      <c r="C431" s="77" t="s">
        <v>185</v>
      </c>
      <c r="D431" s="77" t="s">
        <v>7</v>
      </c>
      <c r="E431" s="13" t="s">
        <v>8</v>
      </c>
      <c r="F431" s="7">
        <v>11244.1</v>
      </c>
      <c r="G431" s="7"/>
      <c r="H431" s="7">
        <f>SUM(F431:G431)</f>
        <v>11244.1</v>
      </c>
      <c r="I431" s="7"/>
      <c r="J431" s="7"/>
      <c r="K431" s="7"/>
      <c r="L431" s="7">
        <f>SUM(H431:K431)</f>
        <v>11244.1</v>
      </c>
      <c r="M431" s="7">
        <v>11244.1</v>
      </c>
      <c r="N431" s="7"/>
      <c r="O431" s="7">
        <f>SUM(M431:N431)</f>
        <v>11244.1</v>
      </c>
      <c r="P431" s="7"/>
      <c r="Q431" s="7">
        <f>SUM(O431:P431)</f>
        <v>11244.1</v>
      </c>
      <c r="R431" s="7">
        <v>11244.1</v>
      </c>
      <c r="S431" s="7"/>
      <c r="T431" s="7">
        <f>SUM(R431:S431)</f>
        <v>11244.1</v>
      </c>
      <c r="U431" s="7"/>
      <c r="V431" s="7">
        <f>SUM(T431:U431)</f>
        <v>11244.1</v>
      </c>
      <c r="W431" s="104"/>
    </row>
    <row r="432" spans="1:23" ht="31.5" outlineLevel="3" x14ac:dyDescent="0.2">
      <c r="A432" s="76" t="s">
        <v>513</v>
      </c>
      <c r="B432" s="76" t="s">
        <v>559</v>
      </c>
      <c r="C432" s="76" t="s">
        <v>153</v>
      </c>
      <c r="D432" s="76"/>
      <c r="E432" s="12" t="s">
        <v>154</v>
      </c>
      <c r="F432" s="6">
        <f t="shared" ref="F432:V434" si="601">F433</f>
        <v>121221.6</v>
      </c>
      <c r="G432" s="6">
        <f t="shared" si="601"/>
        <v>0</v>
      </c>
      <c r="H432" s="6">
        <f t="shared" si="601"/>
        <v>121221.6</v>
      </c>
      <c r="I432" s="6">
        <f t="shared" si="601"/>
        <v>1171.5999999999999</v>
      </c>
      <c r="J432" s="6">
        <f t="shared" si="601"/>
        <v>0</v>
      </c>
      <c r="K432" s="6">
        <f t="shared" si="601"/>
        <v>2454.6858999999999</v>
      </c>
      <c r="L432" s="6">
        <f t="shared" si="601"/>
        <v>124847.88590000001</v>
      </c>
      <c r="M432" s="6">
        <f t="shared" ref="M432:M434" si="602">M433</f>
        <v>121221.6</v>
      </c>
      <c r="N432" s="6">
        <f t="shared" si="601"/>
        <v>0</v>
      </c>
      <c r="O432" s="6">
        <f t="shared" si="601"/>
        <v>121221.6</v>
      </c>
      <c r="P432" s="6">
        <f t="shared" si="601"/>
        <v>0</v>
      </c>
      <c r="Q432" s="6">
        <f t="shared" si="601"/>
        <v>121221.6</v>
      </c>
      <c r="R432" s="6">
        <f t="shared" ref="R432:R434" si="603">R433</f>
        <v>121221.6</v>
      </c>
      <c r="S432" s="6">
        <f t="shared" si="601"/>
        <v>0</v>
      </c>
      <c r="T432" s="6">
        <f t="shared" si="601"/>
        <v>121221.6</v>
      </c>
      <c r="U432" s="6">
        <f t="shared" si="601"/>
        <v>0</v>
      </c>
      <c r="V432" s="6">
        <f t="shared" si="601"/>
        <v>121221.6</v>
      </c>
      <c r="W432" s="104"/>
    </row>
    <row r="433" spans="1:23" ht="31.5" outlineLevel="4" x14ac:dyDescent="0.2">
      <c r="A433" s="76" t="s">
        <v>513</v>
      </c>
      <c r="B433" s="76" t="s">
        <v>559</v>
      </c>
      <c r="C433" s="76" t="s">
        <v>223</v>
      </c>
      <c r="D433" s="76"/>
      <c r="E433" s="12" t="s">
        <v>39</v>
      </c>
      <c r="F433" s="6">
        <f t="shared" si="601"/>
        <v>121221.6</v>
      </c>
      <c r="G433" s="6">
        <f t="shared" si="601"/>
        <v>0</v>
      </c>
      <c r="H433" s="6">
        <f t="shared" si="601"/>
        <v>121221.6</v>
      </c>
      <c r="I433" s="6">
        <f>I434+I436</f>
        <v>1171.5999999999999</v>
      </c>
      <c r="J433" s="6">
        <f t="shared" ref="J433:V433" si="604">J434+J436</f>
        <v>0</v>
      </c>
      <c r="K433" s="6">
        <f t="shared" si="604"/>
        <v>2454.6858999999999</v>
      </c>
      <c r="L433" s="6">
        <f t="shared" si="604"/>
        <v>124847.88590000001</v>
      </c>
      <c r="M433" s="6">
        <f t="shared" si="604"/>
        <v>121221.6</v>
      </c>
      <c r="N433" s="6">
        <f t="shared" si="604"/>
        <v>0</v>
      </c>
      <c r="O433" s="6">
        <f t="shared" si="604"/>
        <v>121221.6</v>
      </c>
      <c r="P433" s="6">
        <f t="shared" si="604"/>
        <v>0</v>
      </c>
      <c r="Q433" s="6">
        <f t="shared" si="604"/>
        <v>121221.6</v>
      </c>
      <c r="R433" s="6">
        <f t="shared" si="604"/>
        <v>121221.6</v>
      </c>
      <c r="S433" s="6">
        <f t="shared" si="604"/>
        <v>0</v>
      </c>
      <c r="T433" s="6">
        <f t="shared" si="604"/>
        <v>121221.6</v>
      </c>
      <c r="U433" s="6">
        <f t="shared" si="604"/>
        <v>0</v>
      </c>
      <c r="V433" s="6">
        <f t="shared" si="604"/>
        <v>121221.6</v>
      </c>
      <c r="W433" s="104"/>
    </row>
    <row r="434" spans="1:23" ht="31.5" outlineLevel="5" x14ac:dyDescent="0.2">
      <c r="A434" s="76" t="s">
        <v>513</v>
      </c>
      <c r="B434" s="76" t="s">
        <v>559</v>
      </c>
      <c r="C434" s="76" t="s">
        <v>224</v>
      </c>
      <c r="D434" s="76"/>
      <c r="E434" s="12" t="s">
        <v>225</v>
      </c>
      <c r="F434" s="6">
        <f t="shared" si="601"/>
        <v>121221.6</v>
      </c>
      <c r="G434" s="6">
        <f t="shared" si="601"/>
        <v>0</v>
      </c>
      <c r="H434" s="6">
        <f t="shared" si="601"/>
        <v>121221.6</v>
      </c>
      <c r="I434" s="6">
        <f t="shared" si="601"/>
        <v>0</v>
      </c>
      <c r="J434" s="6">
        <f t="shared" si="601"/>
        <v>0</v>
      </c>
      <c r="K434" s="6">
        <f t="shared" si="601"/>
        <v>2454.6858999999999</v>
      </c>
      <c r="L434" s="6">
        <f t="shared" si="601"/>
        <v>123676.2859</v>
      </c>
      <c r="M434" s="6">
        <f t="shared" si="602"/>
        <v>121221.6</v>
      </c>
      <c r="N434" s="6">
        <f t="shared" si="601"/>
        <v>0</v>
      </c>
      <c r="O434" s="6">
        <f t="shared" si="601"/>
        <v>121221.6</v>
      </c>
      <c r="P434" s="6">
        <f t="shared" si="601"/>
        <v>0</v>
      </c>
      <c r="Q434" s="6">
        <f t="shared" si="601"/>
        <v>121221.6</v>
      </c>
      <c r="R434" s="6">
        <f t="shared" si="603"/>
        <v>121221.6</v>
      </c>
      <c r="S434" s="6">
        <f t="shared" si="601"/>
        <v>0</v>
      </c>
      <c r="T434" s="6">
        <f t="shared" si="601"/>
        <v>121221.6</v>
      </c>
      <c r="U434" s="6">
        <f t="shared" si="601"/>
        <v>0</v>
      </c>
      <c r="V434" s="6">
        <f t="shared" si="601"/>
        <v>121221.6</v>
      </c>
      <c r="W434" s="104"/>
    </row>
    <row r="435" spans="1:23" ht="31.5" outlineLevel="7" x14ac:dyDescent="0.2">
      <c r="A435" s="77" t="s">
        <v>513</v>
      </c>
      <c r="B435" s="77" t="s">
        <v>559</v>
      </c>
      <c r="C435" s="77" t="s">
        <v>224</v>
      </c>
      <c r="D435" s="77" t="s">
        <v>70</v>
      </c>
      <c r="E435" s="13" t="s">
        <v>71</v>
      </c>
      <c r="F435" s="7">
        <v>121221.6</v>
      </c>
      <c r="G435" s="7"/>
      <c r="H435" s="7">
        <f>SUM(F435:G435)</f>
        <v>121221.6</v>
      </c>
      <c r="I435" s="7"/>
      <c r="J435" s="7"/>
      <c r="K435" s="7">
        <f>402.2647+54.643+1519.1782+500-21.4</f>
        <v>2454.6858999999999</v>
      </c>
      <c r="L435" s="7">
        <f>SUM(H435:K435)</f>
        <v>123676.2859</v>
      </c>
      <c r="M435" s="7">
        <v>121221.6</v>
      </c>
      <c r="N435" s="7"/>
      <c r="O435" s="7">
        <f>SUM(M435:N435)</f>
        <v>121221.6</v>
      </c>
      <c r="P435" s="7"/>
      <c r="Q435" s="7">
        <f>SUM(O435:P435)</f>
        <v>121221.6</v>
      </c>
      <c r="R435" s="7">
        <v>121221.6</v>
      </c>
      <c r="S435" s="7"/>
      <c r="T435" s="7">
        <f>SUM(R435:S435)</f>
        <v>121221.6</v>
      </c>
      <c r="U435" s="7"/>
      <c r="V435" s="7">
        <f>SUM(T435:U435)</f>
        <v>121221.6</v>
      </c>
      <c r="W435" s="104"/>
    </row>
    <row r="436" spans="1:23" ht="31.5" outlineLevel="7" x14ac:dyDescent="0.2">
      <c r="A436" s="72" t="s">
        <v>513</v>
      </c>
      <c r="B436" s="72" t="s">
        <v>559</v>
      </c>
      <c r="C436" s="72" t="s">
        <v>766</v>
      </c>
      <c r="D436" s="72"/>
      <c r="E436" s="25" t="s">
        <v>767</v>
      </c>
      <c r="F436" s="7"/>
      <c r="G436" s="7"/>
      <c r="H436" s="7"/>
      <c r="I436" s="6">
        <f t="shared" ref="I436:L436" si="605">I437</f>
        <v>1171.5999999999999</v>
      </c>
      <c r="J436" s="6">
        <f t="shared" si="605"/>
        <v>0</v>
      </c>
      <c r="K436" s="6">
        <f t="shared" si="605"/>
        <v>0</v>
      </c>
      <c r="L436" s="6">
        <f t="shared" si="605"/>
        <v>1171.5999999999999</v>
      </c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104"/>
    </row>
    <row r="437" spans="1:23" ht="31.5" outlineLevel="7" x14ac:dyDescent="0.2">
      <c r="A437" s="73" t="s">
        <v>513</v>
      </c>
      <c r="B437" s="73" t="s">
        <v>559</v>
      </c>
      <c r="C437" s="73" t="s">
        <v>766</v>
      </c>
      <c r="D437" s="73" t="s">
        <v>70</v>
      </c>
      <c r="E437" s="26" t="s">
        <v>71</v>
      </c>
      <c r="F437" s="7"/>
      <c r="G437" s="7"/>
      <c r="H437" s="7"/>
      <c r="I437" s="7">
        <v>1171.5999999999999</v>
      </c>
      <c r="J437" s="8"/>
      <c r="K437" s="8"/>
      <c r="L437" s="7">
        <f>SUM(H437:K437)</f>
        <v>1171.5999999999999</v>
      </c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104"/>
    </row>
    <row r="438" spans="1:23" ht="31.5" hidden="1" outlineLevel="2" x14ac:dyDescent="0.2">
      <c r="A438" s="76" t="s">
        <v>513</v>
      </c>
      <c r="B438" s="76" t="s">
        <v>559</v>
      </c>
      <c r="C438" s="76" t="s">
        <v>24</v>
      </c>
      <c r="D438" s="76"/>
      <c r="E438" s="12" t="s">
        <v>25</v>
      </c>
      <c r="F438" s="6">
        <f t="shared" ref="F438:V441" si="606">F439</f>
        <v>538.1</v>
      </c>
      <c r="G438" s="6">
        <f t="shared" si="606"/>
        <v>0</v>
      </c>
      <c r="H438" s="6">
        <f t="shared" si="606"/>
        <v>538.1</v>
      </c>
      <c r="I438" s="6">
        <f t="shared" si="606"/>
        <v>0</v>
      </c>
      <c r="J438" s="6">
        <f t="shared" si="606"/>
        <v>0</v>
      </c>
      <c r="K438" s="6">
        <f t="shared" si="606"/>
        <v>0</v>
      </c>
      <c r="L438" s="6">
        <f t="shared" si="606"/>
        <v>538.1</v>
      </c>
      <c r="M438" s="6">
        <f t="shared" ref="M438:M441" si="607">M439</f>
        <v>612.1</v>
      </c>
      <c r="N438" s="6">
        <f t="shared" si="606"/>
        <v>0</v>
      </c>
      <c r="O438" s="6">
        <f t="shared" si="606"/>
        <v>612.1</v>
      </c>
      <c r="P438" s="6">
        <f t="shared" si="606"/>
        <v>0</v>
      </c>
      <c r="Q438" s="6">
        <f t="shared" si="606"/>
        <v>612.1</v>
      </c>
      <c r="R438" s="6">
        <f t="shared" ref="R438:R441" si="608">R439</f>
        <v>777.2</v>
      </c>
      <c r="S438" s="6">
        <f t="shared" si="606"/>
        <v>0</v>
      </c>
      <c r="T438" s="6">
        <f t="shared" si="606"/>
        <v>777.2</v>
      </c>
      <c r="U438" s="6">
        <f t="shared" si="606"/>
        <v>0</v>
      </c>
      <c r="V438" s="6">
        <f t="shared" si="606"/>
        <v>777.2</v>
      </c>
      <c r="W438" s="104"/>
    </row>
    <row r="439" spans="1:23" ht="31.5" hidden="1" outlineLevel="3" x14ac:dyDescent="0.2">
      <c r="A439" s="76" t="s">
        <v>513</v>
      </c>
      <c r="B439" s="76" t="s">
        <v>559</v>
      </c>
      <c r="C439" s="76" t="s">
        <v>26</v>
      </c>
      <c r="D439" s="76"/>
      <c r="E439" s="12" t="s">
        <v>27</v>
      </c>
      <c r="F439" s="6">
        <f t="shared" si="606"/>
        <v>538.1</v>
      </c>
      <c r="G439" s="6">
        <f t="shared" si="606"/>
        <v>0</v>
      </c>
      <c r="H439" s="6">
        <f t="shared" si="606"/>
        <v>538.1</v>
      </c>
      <c r="I439" s="6">
        <f t="shared" si="606"/>
        <v>0</v>
      </c>
      <c r="J439" s="6">
        <f t="shared" si="606"/>
        <v>0</v>
      </c>
      <c r="K439" s="6">
        <f t="shared" si="606"/>
        <v>0</v>
      </c>
      <c r="L439" s="6">
        <f t="shared" si="606"/>
        <v>538.1</v>
      </c>
      <c r="M439" s="6">
        <f t="shared" si="607"/>
        <v>612.1</v>
      </c>
      <c r="N439" s="6">
        <f t="shared" si="606"/>
        <v>0</v>
      </c>
      <c r="O439" s="6">
        <f t="shared" si="606"/>
        <v>612.1</v>
      </c>
      <c r="P439" s="6">
        <f t="shared" si="606"/>
        <v>0</v>
      </c>
      <c r="Q439" s="6">
        <f t="shared" si="606"/>
        <v>612.1</v>
      </c>
      <c r="R439" s="6">
        <f t="shared" si="608"/>
        <v>777.2</v>
      </c>
      <c r="S439" s="6">
        <f t="shared" si="606"/>
        <v>0</v>
      </c>
      <c r="T439" s="6">
        <f t="shared" si="606"/>
        <v>777.2</v>
      </c>
      <c r="U439" s="6">
        <f t="shared" si="606"/>
        <v>0</v>
      </c>
      <c r="V439" s="6">
        <f t="shared" si="606"/>
        <v>777.2</v>
      </c>
      <c r="W439" s="104"/>
    </row>
    <row r="440" spans="1:23" ht="15.75" hidden="1" outlineLevel="4" x14ac:dyDescent="0.2">
      <c r="A440" s="76" t="s">
        <v>513</v>
      </c>
      <c r="B440" s="76" t="s">
        <v>559</v>
      </c>
      <c r="C440" s="76" t="s">
        <v>28</v>
      </c>
      <c r="D440" s="76"/>
      <c r="E440" s="12" t="s">
        <v>29</v>
      </c>
      <c r="F440" s="6">
        <f t="shared" si="606"/>
        <v>538.1</v>
      </c>
      <c r="G440" s="6">
        <f t="shared" si="606"/>
        <v>0</v>
      </c>
      <c r="H440" s="6">
        <f t="shared" si="606"/>
        <v>538.1</v>
      </c>
      <c r="I440" s="6">
        <f t="shared" si="606"/>
        <v>0</v>
      </c>
      <c r="J440" s="6">
        <f t="shared" si="606"/>
        <v>0</v>
      </c>
      <c r="K440" s="6">
        <f t="shared" si="606"/>
        <v>0</v>
      </c>
      <c r="L440" s="6">
        <f t="shared" si="606"/>
        <v>538.1</v>
      </c>
      <c r="M440" s="6">
        <f t="shared" si="607"/>
        <v>612.1</v>
      </c>
      <c r="N440" s="6">
        <f t="shared" si="606"/>
        <v>0</v>
      </c>
      <c r="O440" s="6">
        <f t="shared" si="606"/>
        <v>612.1</v>
      </c>
      <c r="P440" s="6">
        <f t="shared" si="606"/>
        <v>0</v>
      </c>
      <c r="Q440" s="6">
        <f t="shared" si="606"/>
        <v>612.1</v>
      </c>
      <c r="R440" s="6">
        <f t="shared" si="608"/>
        <v>777.2</v>
      </c>
      <c r="S440" s="6">
        <f t="shared" si="606"/>
        <v>0</v>
      </c>
      <c r="T440" s="6">
        <f t="shared" si="606"/>
        <v>777.2</v>
      </c>
      <c r="U440" s="6">
        <f t="shared" si="606"/>
        <v>0</v>
      </c>
      <c r="V440" s="6">
        <f t="shared" si="606"/>
        <v>777.2</v>
      </c>
      <c r="W440" s="104"/>
    </row>
    <row r="441" spans="1:23" ht="31.5" hidden="1" outlineLevel="5" x14ac:dyDescent="0.2">
      <c r="A441" s="76" t="s">
        <v>513</v>
      </c>
      <c r="B441" s="76" t="s">
        <v>559</v>
      </c>
      <c r="C441" s="76" t="s">
        <v>194</v>
      </c>
      <c r="D441" s="76"/>
      <c r="E441" s="12" t="s">
        <v>195</v>
      </c>
      <c r="F441" s="6">
        <f t="shared" si="606"/>
        <v>538.1</v>
      </c>
      <c r="G441" s="6">
        <f t="shared" si="606"/>
        <v>0</v>
      </c>
      <c r="H441" s="6">
        <f t="shared" si="606"/>
        <v>538.1</v>
      </c>
      <c r="I441" s="6">
        <f t="shared" si="606"/>
        <v>0</v>
      </c>
      <c r="J441" s="6">
        <f t="shared" si="606"/>
        <v>0</v>
      </c>
      <c r="K441" s="6">
        <f t="shared" si="606"/>
        <v>0</v>
      </c>
      <c r="L441" s="6">
        <f t="shared" si="606"/>
        <v>538.1</v>
      </c>
      <c r="M441" s="6">
        <f t="shared" si="607"/>
        <v>612.1</v>
      </c>
      <c r="N441" s="6">
        <f t="shared" si="606"/>
        <v>0</v>
      </c>
      <c r="O441" s="6">
        <f t="shared" si="606"/>
        <v>612.1</v>
      </c>
      <c r="P441" s="6">
        <f t="shared" si="606"/>
        <v>0</v>
      </c>
      <c r="Q441" s="6">
        <f t="shared" si="606"/>
        <v>612.1</v>
      </c>
      <c r="R441" s="6">
        <f t="shared" si="608"/>
        <v>777.2</v>
      </c>
      <c r="S441" s="6">
        <f t="shared" si="606"/>
        <v>0</v>
      </c>
      <c r="T441" s="6">
        <f t="shared" si="606"/>
        <v>777.2</v>
      </c>
      <c r="U441" s="6">
        <f t="shared" si="606"/>
        <v>0</v>
      </c>
      <c r="V441" s="6">
        <f t="shared" si="606"/>
        <v>777.2</v>
      </c>
      <c r="W441" s="104"/>
    </row>
    <row r="442" spans="1:23" ht="15.75" hidden="1" outlineLevel="7" x14ac:dyDescent="0.2">
      <c r="A442" s="77" t="s">
        <v>513</v>
      </c>
      <c r="B442" s="77" t="s">
        <v>559</v>
      </c>
      <c r="C442" s="77" t="s">
        <v>194</v>
      </c>
      <c r="D442" s="77" t="s">
        <v>7</v>
      </c>
      <c r="E442" s="13" t="s">
        <v>8</v>
      </c>
      <c r="F442" s="7">
        <v>538.1</v>
      </c>
      <c r="G442" s="7"/>
      <c r="H442" s="7">
        <f>SUM(F442:G442)</f>
        <v>538.1</v>
      </c>
      <c r="I442" s="7"/>
      <c r="J442" s="7"/>
      <c r="K442" s="7"/>
      <c r="L442" s="7">
        <f>SUM(H442:K442)</f>
        <v>538.1</v>
      </c>
      <c r="M442" s="7">
        <v>612.1</v>
      </c>
      <c r="N442" s="7"/>
      <c r="O442" s="7">
        <f>SUM(M442:N442)</f>
        <v>612.1</v>
      </c>
      <c r="P442" s="7"/>
      <c r="Q442" s="7">
        <f>SUM(O442:P442)</f>
        <v>612.1</v>
      </c>
      <c r="R442" s="7">
        <v>777.2</v>
      </c>
      <c r="S442" s="7"/>
      <c r="T442" s="7">
        <f>SUM(R442:S442)</f>
        <v>777.2</v>
      </c>
      <c r="U442" s="7"/>
      <c r="V442" s="7">
        <f>SUM(T442:U442)</f>
        <v>777.2</v>
      </c>
      <c r="W442" s="104"/>
    </row>
    <row r="443" spans="1:23" ht="15.75" outlineLevel="7" x14ac:dyDescent="0.2">
      <c r="A443" s="76" t="s">
        <v>513</v>
      </c>
      <c r="B443" s="76" t="s">
        <v>561</v>
      </c>
      <c r="C443" s="77"/>
      <c r="D443" s="77"/>
      <c r="E443" s="91" t="s">
        <v>562</v>
      </c>
      <c r="F443" s="6">
        <f t="shared" ref="F443:V445" si="609">F444</f>
        <v>278.7</v>
      </c>
      <c r="G443" s="6">
        <f t="shared" si="609"/>
        <v>0</v>
      </c>
      <c r="H443" s="6">
        <f t="shared" si="609"/>
        <v>278.7</v>
      </c>
      <c r="I443" s="6">
        <f>I444+I455</f>
        <v>33275.333333000002</v>
      </c>
      <c r="J443" s="6">
        <f t="shared" ref="J443:V443" si="610">J444+J455</f>
        <v>0</v>
      </c>
      <c r="K443" s="6">
        <f t="shared" si="610"/>
        <v>2081.02</v>
      </c>
      <c r="L443" s="6">
        <f t="shared" si="610"/>
        <v>35635.053332999996</v>
      </c>
      <c r="M443" s="6">
        <f t="shared" si="610"/>
        <v>278.7</v>
      </c>
      <c r="N443" s="6">
        <f t="shared" si="610"/>
        <v>0</v>
      </c>
      <c r="O443" s="6">
        <f t="shared" si="610"/>
        <v>278.7</v>
      </c>
      <c r="P443" s="6">
        <f t="shared" si="610"/>
        <v>9666.61</v>
      </c>
      <c r="Q443" s="6">
        <f t="shared" si="610"/>
        <v>9945.3100000000013</v>
      </c>
      <c r="R443" s="6">
        <f t="shared" si="610"/>
        <v>278.7</v>
      </c>
      <c r="S443" s="6">
        <f t="shared" si="610"/>
        <v>0</v>
      </c>
      <c r="T443" s="6">
        <f t="shared" si="610"/>
        <v>278.7</v>
      </c>
      <c r="U443" s="6">
        <f t="shared" si="610"/>
        <v>0</v>
      </c>
      <c r="V443" s="6">
        <f t="shared" si="610"/>
        <v>278.7</v>
      </c>
      <c r="W443" s="104"/>
    </row>
    <row r="444" spans="1:23" ht="15.75" outlineLevel="1" x14ac:dyDescent="0.2">
      <c r="A444" s="76" t="s">
        <v>513</v>
      </c>
      <c r="B444" s="76" t="s">
        <v>563</v>
      </c>
      <c r="C444" s="76"/>
      <c r="D444" s="76"/>
      <c r="E444" s="12" t="s">
        <v>564</v>
      </c>
      <c r="F444" s="6">
        <f t="shared" si="609"/>
        <v>278.7</v>
      </c>
      <c r="G444" s="6">
        <f t="shared" si="609"/>
        <v>0</v>
      </c>
      <c r="H444" s="6">
        <f t="shared" si="609"/>
        <v>278.7</v>
      </c>
      <c r="I444" s="6">
        <f t="shared" si="609"/>
        <v>0</v>
      </c>
      <c r="J444" s="6">
        <f t="shared" si="609"/>
        <v>0</v>
      </c>
      <c r="K444" s="6">
        <f t="shared" si="609"/>
        <v>70</v>
      </c>
      <c r="L444" s="6">
        <f t="shared" si="609"/>
        <v>348.70000000000005</v>
      </c>
      <c r="M444" s="6">
        <f t="shared" ref="M444:M445" si="611">M445</f>
        <v>278.7</v>
      </c>
      <c r="N444" s="6">
        <f t="shared" si="609"/>
        <v>0</v>
      </c>
      <c r="O444" s="6">
        <f t="shared" si="609"/>
        <v>278.7</v>
      </c>
      <c r="P444" s="6">
        <f t="shared" si="609"/>
        <v>0</v>
      </c>
      <c r="Q444" s="6">
        <f t="shared" si="609"/>
        <v>278.7</v>
      </c>
      <c r="R444" s="6">
        <f t="shared" ref="R444:R445" si="612">R445</f>
        <v>278.7</v>
      </c>
      <c r="S444" s="6">
        <f t="shared" si="609"/>
        <v>0</v>
      </c>
      <c r="T444" s="6">
        <f t="shared" si="609"/>
        <v>278.7</v>
      </c>
      <c r="U444" s="6">
        <f t="shared" si="609"/>
        <v>0</v>
      </c>
      <c r="V444" s="6">
        <f t="shared" si="609"/>
        <v>278.7</v>
      </c>
      <c r="W444" s="104"/>
    </row>
    <row r="445" spans="1:23" ht="31.5" outlineLevel="2" x14ac:dyDescent="0.2">
      <c r="A445" s="76" t="s">
        <v>513</v>
      </c>
      <c r="B445" s="76" t="s">
        <v>563</v>
      </c>
      <c r="C445" s="76" t="s">
        <v>54</v>
      </c>
      <c r="D445" s="76"/>
      <c r="E445" s="12" t="s">
        <v>55</v>
      </c>
      <c r="F445" s="6">
        <f t="shared" si="609"/>
        <v>278.7</v>
      </c>
      <c r="G445" s="6">
        <f t="shared" si="609"/>
        <v>0</v>
      </c>
      <c r="H445" s="6">
        <f t="shared" si="609"/>
        <v>278.7</v>
      </c>
      <c r="I445" s="6">
        <f t="shared" si="609"/>
        <v>0</v>
      </c>
      <c r="J445" s="6">
        <f t="shared" si="609"/>
        <v>0</v>
      </c>
      <c r="K445" s="6">
        <f t="shared" si="609"/>
        <v>70</v>
      </c>
      <c r="L445" s="6">
        <f t="shared" si="609"/>
        <v>348.70000000000005</v>
      </c>
      <c r="M445" s="6">
        <f t="shared" si="611"/>
        <v>278.7</v>
      </c>
      <c r="N445" s="6">
        <f t="shared" si="609"/>
        <v>0</v>
      </c>
      <c r="O445" s="6">
        <f t="shared" si="609"/>
        <v>278.7</v>
      </c>
      <c r="P445" s="6">
        <f t="shared" si="609"/>
        <v>0</v>
      </c>
      <c r="Q445" s="6">
        <f t="shared" si="609"/>
        <v>278.7</v>
      </c>
      <c r="R445" s="6">
        <f t="shared" si="612"/>
        <v>278.7</v>
      </c>
      <c r="S445" s="6">
        <f t="shared" si="609"/>
        <v>0</v>
      </c>
      <c r="T445" s="6">
        <f t="shared" si="609"/>
        <v>278.7</v>
      </c>
      <c r="U445" s="6">
        <f t="shared" si="609"/>
        <v>0</v>
      </c>
      <c r="V445" s="6">
        <f t="shared" si="609"/>
        <v>278.7</v>
      </c>
      <c r="W445" s="104"/>
    </row>
    <row r="446" spans="1:23" ht="15.75" outlineLevel="3" x14ac:dyDescent="0.2">
      <c r="A446" s="76" t="s">
        <v>513</v>
      </c>
      <c r="B446" s="76" t="s">
        <v>563</v>
      </c>
      <c r="C446" s="76" t="s">
        <v>147</v>
      </c>
      <c r="D446" s="76"/>
      <c r="E446" s="12" t="s">
        <v>148</v>
      </c>
      <c r="F446" s="6">
        <f t="shared" ref="F446:T446" si="613">F447+F452</f>
        <v>278.7</v>
      </c>
      <c r="G446" s="6">
        <f t="shared" ref="G446:J446" si="614">G447+G452</f>
        <v>0</v>
      </c>
      <c r="H446" s="6">
        <f t="shared" si="614"/>
        <v>278.7</v>
      </c>
      <c r="I446" s="6">
        <f t="shared" si="614"/>
        <v>0</v>
      </c>
      <c r="J446" s="6">
        <f t="shared" si="614"/>
        <v>0</v>
      </c>
      <c r="K446" s="6">
        <f t="shared" ref="K446:L446" si="615">K447+K452</f>
        <v>70</v>
      </c>
      <c r="L446" s="6">
        <f t="shared" si="615"/>
        <v>348.70000000000005</v>
      </c>
      <c r="M446" s="6">
        <f t="shared" si="613"/>
        <v>278.7</v>
      </c>
      <c r="N446" s="6">
        <f t="shared" si="613"/>
        <v>0</v>
      </c>
      <c r="O446" s="6">
        <f t="shared" si="613"/>
        <v>278.7</v>
      </c>
      <c r="P446" s="6">
        <f t="shared" si="613"/>
        <v>0</v>
      </c>
      <c r="Q446" s="6">
        <f t="shared" si="613"/>
        <v>278.7</v>
      </c>
      <c r="R446" s="6">
        <f t="shared" si="613"/>
        <v>278.7</v>
      </c>
      <c r="S446" s="6">
        <f t="shared" si="613"/>
        <v>0</v>
      </c>
      <c r="T446" s="6">
        <f t="shared" si="613"/>
        <v>278.7</v>
      </c>
      <c r="U446" s="6">
        <f t="shared" ref="U446:V446" si="616">U447+U452</f>
        <v>0</v>
      </c>
      <c r="V446" s="6">
        <f t="shared" si="616"/>
        <v>278.7</v>
      </c>
      <c r="W446" s="104"/>
    </row>
    <row r="447" spans="1:23" ht="15.75" outlineLevel="4" x14ac:dyDescent="0.2">
      <c r="A447" s="76" t="s">
        <v>513</v>
      </c>
      <c r="B447" s="76" t="s">
        <v>563</v>
      </c>
      <c r="C447" s="76" t="s">
        <v>149</v>
      </c>
      <c r="D447" s="76"/>
      <c r="E447" s="12" t="s">
        <v>150</v>
      </c>
      <c r="F447" s="6">
        <f t="shared" ref="F447:T447" si="617">F448+F450</f>
        <v>260.7</v>
      </c>
      <c r="G447" s="6">
        <f t="shared" ref="G447:J447" si="618">G448+G450</f>
        <v>0</v>
      </c>
      <c r="H447" s="6">
        <f t="shared" si="618"/>
        <v>260.7</v>
      </c>
      <c r="I447" s="6">
        <f t="shared" si="618"/>
        <v>0</v>
      </c>
      <c r="J447" s="6">
        <f t="shared" si="618"/>
        <v>0</v>
      </c>
      <c r="K447" s="6">
        <f t="shared" ref="K447:L447" si="619">K448+K450</f>
        <v>70</v>
      </c>
      <c r="L447" s="6">
        <f t="shared" si="619"/>
        <v>330.70000000000005</v>
      </c>
      <c r="M447" s="6">
        <f t="shared" si="617"/>
        <v>260.7</v>
      </c>
      <c r="N447" s="6">
        <f t="shared" si="617"/>
        <v>0</v>
      </c>
      <c r="O447" s="6">
        <f t="shared" si="617"/>
        <v>260.7</v>
      </c>
      <c r="P447" s="6">
        <f t="shared" si="617"/>
        <v>0</v>
      </c>
      <c r="Q447" s="6">
        <f t="shared" si="617"/>
        <v>260.7</v>
      </c>
      <c r="R447" s="6">
        <f t="shared" si="617"/>
        <v>260.7</v>
      </c>
      <c r="S447" s="6">
        <f t="shared" si="617"/>
        <v>0</v>
      </c>
      <c r="T447" s="6">
        <f t="shared" si="617"/>
        <v>260.7</v>
      </c>
      <c r="U447" s="6">
        <f t="shared" ref="U447:V447" si="620">U448+U450</f>
        <v>0</v>
      </c>
      <c r="V447" s="6">
        <f t="shared" si="620"/>
        <v>260.7</v>
      </c>
      <c r="W447" s="104"/>
    </row>
    <row r="448" spans="1:23" ht="15.75" outlineLevel="5" x14ac:dyDescent="0.2">
      <c r="A448" s="76" t="s">
        <v>513</v>
      </c>
      <c r="B448" s="76" t="s">
        <v>563</v>
      </c>
      <c r="C448" s="76" t="s">
        <v>226</v>
      </c>
      <c r="D448" s="76"/>
      <c r="E448" s="12" t="s">
        <v>227</v>
      </c>
      <c r="F448" s="6">
        <f t="shared" ref="F448:V448" si="621">F449</f>
        <v>84.8</v>
      </c>
      <c r="G448" s="6">
        <f t="shared" si="621"/>
        <v>0</v>
      </c>
      <c r="H448" s="6">
        <f t="shared" si="621"/>
        <v>84.8</v>
      </c>
      <c r="I448" s="6">
        <f t="shared" si="621"/>
        <v>0</v>
      </c>
      <c r="J448" s="6">
        <f t="shared" si="621"/>
        <v>0</v>
      </c>
      <c r="K448" s="6">
        <f t="shared" si="621"/>
        <v>70</v>
      </c>
      <c r="L448" s="6">
        <f t="shared" si="621"/>
        <v>154.80000000000001</v>
      </c>
      <c r="M448" s="6">
        <f t="shared" si="621"/>
        <v>84.8</v>
      </c>
      <c r="N448" s="6">
        <f t="shared" si="621"/>
        <v>0</v>
      </c>
      <c r="O448" s="6">
        <f t="shared" si="621"/>
        <v>84.8</v>
      </c>
      <c r="P448" s="6">
        <f t="shared" si="621"/>
        <v>0</v>
      </c>
      <c r="Q448" s="6">
        <f t="shared" si="621"/>
        <v>84.8</v>
      </c>
      <c r="R448" s="6">
        <f>R449</f>
        <v>84.8</v>
      </c>
      <c r="S448" s="6">
        <f t="shared" si="621"/>
        <v>0</v>
      </c>
      <c r="T448" s="6">
        <f t="shared" si="621"/>
        <v>84.8</v>
      </c>
      <c r="U448" s="6">
        <f t="shared" si="621"/>
        <v>0</v>
      </c>
      <c r="V448" s="6">
        <f t="shared" si="621"/>
        <v>84.8</v>
      </c>
      <c r="W448" s="104"/>
    </row>
    <row r="449" spans="1:23" ht="15.75" outlineLevel="7" x14ac:dyDescent="0.2">
      <c r="A449" s="77" t="s">
        <v>513</v>
      </c>
      <c r="B449" s="77" t="s">
        <v>563</v>
      </c>
      <c r="C449" s="77" t="s">
        <v>226</v>
      </c>
      <c r="D449" s="77" t="s">
        <v>7</v>
      </c>
      <c r="E449" s="13" t="s">
        <v>8</v>
      </c>
      <c r="F449" s="7">
        <v>84.8</v>
      </c>
      <c r="G449" s="7"/>
      <c r="H449" s="7">
        <f>SUM(F449:G449)</f>
        <v>84.8</v>
      </c>
      <c r="I449" s="7"/>
      <c r="J449" s="7"/>
      <c r="K449" s="7">
        <f>10+60</f>
        <v>70</v>
      </c>
      <c r="L449" s="7">
        <f>SUM(H449:K449)</f>
        <v>154.80000000000001</v>
      </c>
      <c r="M449" s="7">
        <v>84.8</v>
      </c>
      <c r="N449" s="7"/>
      <c r="O449" s="7">
        <f>SUM(M449:N449)</f>
        <v>84.8</v>
      </c>
      <c r="P449" s="7"/>
      <c r="Q449" s="7">
        <f>SUM(O449:P449)</f>
        <v>84.8</v>
      </c>
      <c r="R449" s="7">
        <v>84.8</v>
      </c>
      <c r="S449" s="7"/>
      <c r="T449" s="7">
        <f>SUM(R449:S449)</f>
        <v>84.8</v>
      </c>
      <c r="U449" s="7"/>
      <c r="V449" s="7">
        <f>SUM(T449:U449)</f>
        <v>84.8</v>
      </c>
      <c r="W449" s="104"/>
    </row>
    <row r="450" spans="1:23" ht="15.75" hidden="1" outlineLevel="5" x14ac:dyDescent="0.2">
      <c r="A450" s="76" t="s">
        <v>513</v>
      </c>
      <c r="B450" s="76" t="s">
        <v>563</v>
      </c>
      <c r="C450" s="76" t="s">
        <v>228</v>
      </c>
      <c r="D450" s="76"/>
      <c r="E450" s="12" t="s">
        <v>229</v>
      </c>
      <c r="F450" s="6">
        <f t="shared" ref="F450:V450" si="622">F451</f>
        <v>175.9</v>
      </c>
      <c r="G450" s="6">
        <f t="shared" si="622"/>
        <v>0</v>
      </c>
      <c r="H450" s="6">
        <f t="shared" si="622"/>
        <v>175.9</v>
      </c>
      <c r="I450" s="6">
        <f t="shared" si="622"/>
        <v>0</v>
      </c>
      <c r="J450" s="6">
        <f t="shared" si="622"/>
        <v>0</v>
      </c>
      <c r="K450" s="6">
        <f t="shared" si="622"/>
        <v>0</v>
      </c>
      <c r="L450" s="6">
        <f t="shared" si="622"/>
        <v>175.9</v>
      </c>
      <c r="M450" s="6">
        <f t="shared" si="622"/>
        <v>175.9</v>
      </c>
      <c r="N450" s="6">
        <f t="shared" si="622"/>
        <v>0</v>
      </c>
      <c r="O450" s="6">
        <f t="shared" si="622"/>
        <v>175.9</v>
      </c>
      <c r="P450" s="6">
        <f t="shared" si="622"/>
        <v>0</v>
      </c>
      <c r="Q450" s="6">
        <f t="shared" si="622"/>
        <v>175.9</v>
      </c>
      <c r="R450" s="6">
        <f t="shared" ref="R450" si="623">R451</f>
        <v>175.9</v>
      </c>
      <c r="S450" s="6">
        <f t="shared" si="622"/>
        <v>0</v>
      </c>
      <c r="T450" s="6">
        <f t="shared" si="622"/>
        <v>175.9</v>
      </c>
      <c r="U450" s="6">
        <f t="shared" si="622"/>
        <v>0</v>
      </c>
      <c r="V450" s="6">
        <f t="shared" si="622"/>
        <v>175.9</v>
      </c>
      <c r="W450" s="104"/>
    </row>
    <row r="451" spans="1:23" ht="15.75" hidden="1" outlineLevel="7" x14ac:dyDescent="0.2">
      <c r="A451" s="77" t="s">
        <v>513</v>
      </c>
      <c r="B451" s="77" t="s">
        <v>563</v>
      </c>
      <c r="C451" s="77" t="s">
        <v>228</v>
      </c>
      <c r="D451" s="77" t="s">
        <v>7</v>
      </c>
      <c r="E451" s="13" t="s">
        <v>8</v>
      </c>
      <c r="F451" s="7">
        <v>175.9</v>
      </c>
      <c r="G451" s="7"/>
      <c r="H451" s="7">
        <f>SUM(F451:G451)</f>
        <v>175.9</v>
      </c>
      <c r="I451" s="7"/>
      <c r="J451" s="7"/>
      <c r="K451" s="7"/>
      <c r="L451" s="7">
        <f>SUM(H451:K451)</f>
        <v>175.9</v>
      </c>
      <c r="M451" s="7">
        <v>175.9</v>
      </c>
      <c r="N451" s="7"/>
      <c r="O451" s="7">
        <f>SUM(M451:N451)</f>
        <v>175.9</v>
      </c>
      <c r="P451" s="7"/>
      <c r="Q451" s="7">
        <f>SUM(O451:P451)</f>
        <v>175.9</v>
      </c>
      <c r="R451" s="7">
        <v>175.9</v>
      </c>
      <c r="S451" s="7"/>
      <c r="T451" s="7">
        <f>SUM(R451:S451)</f>
        <v>175.9</v>
      </c>
      <c r="U451" s="7"/>
      <c r="V451" s="7">
        <f>SUM(T451:U451)</f>
        <v>175.9</v>
      </c>
      <c r="W451" s="104"/>
    </row>
    <row r="452" spans="1:23" ht="31.5" hidden="1" outlineLevel="4" x14ac:dyDescent="0.2">
      <c r="A452" s="76" t="s">
        <v>513</v>
      </c>
      <c r="B452" s="76" t="s">
        <v>563</v>
      </c>
      <c r="C452" s="76" t="s">
        <v>230</v>
      </c>
      <c r="D452" s="76"/>
      <c r="E452" s="12" t="s">
        <v>231</v>
      </c>
      <c r="F452" s="6">
        <f t="shared" ref="F452:V453" si="624">F453</f>
        <v>18</v>
      </c>
      <c r="G452" s="6">
        <f t="shared" si="624"/>
        <v>0</v>
      </c>
      <c r="H452" s="6">
        <f t="shared" si="624"/>
        <v>18</v>
      </c>
      <c r="I452" s="6">
        <f t="shared" si="624"/>
        <v>0</v>
      </c>
      <c r="J452" s="6">
        <f t="shared" si="624"/>
        <v>0</v>
      </c>
      <c r="K452" s="6">
        <f t="shared" si="624"/>
        <v>0</v>
      </c>
      <c r="L452" s="6">
        <f t="shared" si="624"/>
        <v>18</v>
      </c>
      <c r="M452" s="6">
        <f t="shared" ref="M452:M453" si="625">M453</f>
        <v>18</v>
      </c>
      <c r="N452" s="6">
        <f t="shared" si="624"/>
        <v>0</v>
      </c>
      <c r="O452" s="6">
        <f t="shared" si="624"/>
        <v>18</v>
      </c>
      <c r="P452" s="6">
        <f t="shared" si="624"/>
        <v>0</v>
      </c>
      <c r="Q452" s="6">
        <f t="shared" si="624"/>
        <v>18</v>
      </c>
      <c r="R452" s="6">
        <f t="shared" ref="R452:R453" si="626">R453</f>
        <v>18</v>
      </c>
      <c r="S452" s="6">
        <f t="shared" si="624"/>
        <v>0</v>
      </c>
      <c r="T452" s="6">
        <f t="shared" si="624"/>
        <v>18</v>
      </c>
      <c r="U452" s="6">
        <f t="shared" si="624"/>
        <v>0</v>
      </c>
      <c r="V452" s="6">
        <f t="shared" si="624"/>
        <v>18</v>
      </c>
      <c r="W452" s="104"/>
    </row>
    <row r="453" spans="1:23" ht="15.75" hidden="1" outlineLevel="5" x14ac:dyDescent="0.2">
      <c r="A453" s="76" t="s">
        <v>513</v>
      </c>
      <c r="B453" s="76" t="s">
        <v>563</v>
      </c>
      <c r="C453" s="76" t="s">
        <v>232</v>
      </c>
      <c r="D453" s="76"/>
      <c r="E453" s="12" t="s">
        <v>233</v>
      </c>
      <c r="F453" s="6">
        <f t="shared" si="624"/>
        <v>18</v>
      </c>
      <c r="G453" s="6">
        <f t="shared" si="624"/>
        <v>0</v>
      </c>
      <c r="H453" s="6">
        <f t="shared" si="624"/>
        <v>18</v>
      </c>
      <c r="I453" s="6">
        <f t="shared" si="624"/>
        <v>0</v>
      </c>
      <c r="J453" s="6">
        <f t="shared" si="624"/>
        <v>0</v>
      </c>
      <c r="K453" s="6">
        <f t="shared" si="624"/>
        <v>0</v>
      </c>
      <c r="L453" s="6">
        <f t="shared" si="624"/>
        <v>18</v>
      </c>
      <c r="M453" s="6">
        <f t="shared" si="625"/>
        <v>18</v>
      </c>
      <c r="N453" s="6">
        <f t="shared" si="624"/>
        <v>0</v>
      </c>
      <c r="O453" s="6">
        <f t="shared" si="624"/>
        <v>18</v>
      </c>
      <c r="P453" s="6">
        <f t="shared" si="624"/>
        <v>0</v>
      </c>
      <c r="Q453" s="6">
        <f t="shared" si="624"/>
        <v>18</v>
      </c>
      <c r="R453" s="6">
        <f t="shared" si="626"/>
        <v>18</v>
      </c>
      <c r="S453" s="6">
        <f t="shared" si="624"/>
        <v>0</v>
      </c>
      <c r="T453" s="6">
        <f t="shared" si="624"/>
        <v>18</v>
      </c>
      <c r="U453" s="6">
        <f t="shared" si="624"/>
        <v>0</v>
      </c>
      <c r="V453" s="6">
        <f t="shared" si="624"/>
        <v>18</v>
      </c>
      <c r="W453" s="104"/>
    </row>
    <row r="454" spans="1:23" ht="15.75" hidden="1" outlineLevel="7" x14ac:dyDescent="0.2">
      <c r="A454" s="77" t="s">
        <v>513</v>
      </c>
      <c r="B454" s="77" t="s">
        <v>563</v>
      </c>
      <c r="C454" s="77" t="s">
        <v>232</v>
      </c>
      <c r="D454" s="77" t="s">
        <v>7</v>
      </c>
      <c r="E454" s="13" t="s">
        <v>8</v>
      </c>
      <c r="F454" s="7">
        <v>18</v>
      </c>
      <c r="G454" s="7"/>
      <c r="H454" s="7">
        <f>SUM(F454:G454)</f>
        <v>18</v>
      </c>
      <c r="I454" s="7"/>
      <c r="J454" s="7"/>
      <c r="K454" s="7"/>
      <c r="L454" s="7">
        <f>SUM(H454:K454)</f>
        <v>18</v>
      </c>
      <c r="M454" s="7">
        <v>18</v>
      </c>
      <c r="N454" s="7"/>
      <c r="O454" s="7">
        <f>SUM(M454:N454)</f>
        <v>18</v>
      </c>
      <c r="P454" s="7"/>
      <c r="Q454" s="7">
        <f>SUM(O454:P454)</f>
        <v>18</v>
      </c>
      <c r="R454" s="7">
        <v>18</v>
      </c>
      <c r="S454" s="7"/>
      <c r="T454" s="7">
        <f>SUM(R454:S454)</f>
        <v>18</v>
      </c>
      <c r="U454" s="7"/>
      <c r="V454" s="7">
        <f>SUM(T454:U454)</f>
        <v>18</v>
      </c>
      <c r="W454" s="104"/>
    </row>
    <row r="455" spans="1:23" ht="15.75" outlineLevel="7" x14ac:dyDescent="0.2">
      <c r="A455" s="76" t="s">
        <v>513</v>
      </c>
      <c r="B455" s="76" t="s">
        <v>744</v>
      </c>
      <c r="C455" s="76"/>
      <c r="D455" s="76"/>
      <c r="E455" s="12" t="s">
        <v>745</v>
      </c>
      <c r="F455" s="7"/>
      <c r="G455" s="7"/>
      <c r="H455" s="7"/>
      <c r="I455" s="6">
        <f>I456</f>
        <v>33275.333333000002</v>
      </c>
      <c r="J455" s="6">
        <f t="shared" ref="J455:U456" si="627">J456</f>
        <v>0</v>
      </c>
      <c r="K455" s="6">
        <f t="shared" si="627"/>
        <v>2011.02</v>
      </c>
      <c r="L455" s="6">
        <f t="shared" si="627"/>
        <v>35286.353332999999</v>
      </c>
      <c r="M455" s="6">
        <f t="shared" si="627"/>
        <v>0</v>
      </c>
      <c r="N455" s="6">
        <f t="shared" si="627"/>
        <v>0</v>
      </c>
      <c r="O455" s="6">
        <f t="shared" si="627"/>
        <v>0</v>
      </c>
      <c r="P455" s="6">
        <f t="shared" si="627"/>
        <v>9666.61</v>
      </c>
      <c r="Q455" s="6">
        <f t="shared" si="627"/>
        <v>9666.61</v>
      </c>
      <c r="R455" s="6">
        <f t="shared" si="627"/>
        <v>0</v>
      </c>
      <c r="S455" s="6">
        <f t="shared" si="627"/>
        <v>0</v>
      </c>
      <c r="T455" s="6">
        <f t="shared" si="627"/>
        <v>0</v>
      </c>
      <c r="U455" s="6">
        <f t="shared" si="627"/>
        <v>0</v>
      </c>
      <c r="V455" s="6"/>
      <c r="W455" s="104"/>
    </row>
    <row r="456" spans="1:23" ht="31.5" outlineLevel="7" x14ac:dyDescent="0.2">
      <c r="A456" s="76" t="s">
        <v>513</v>
      </c>
      <c r="B456" s="76" t="s">
        <v>744</v>
      </c>
      <c r="C456" s="76" t="s">
        <v>139</v>
      </c>
      <c r="D456" s="76"/>
      <c r="E456" s="12" t="s">
        <v>140</v>
      </c>
      <c r="F456" s="7"/>
      <c r="G456" s="7"/>
      <c r="H456" s="7"/>
      <c r="I456" s="6">
        <f>I457</f>
        <v>33275.333333000002</v>
      </c>
      <c r="J456" s="6">
        <f t="shared" si="627"/>
        <v>0</v>
      </c>
      <c r="K456" s="6">
        <f t="shared" si="627"/>
        <v>2011.02</v>
      </c>
      <c r="L456" s="6">
        <f t="shared" si="627"/>
        <v>35286.353332999999</v>
      </c>
      <c r="M456" s="6">
        <f t="shared" si="627"/>
        <v>0</v>
      </c>
      <c r="N456" s="6">
        <f t="shared" si="627"/>
        <v>0</v>
      </c>
      <c r="O456" s="6">
        <f t="shared" si="627"/>
        <v>0</v>
      </c>
      <c r="P456" s="6">
        <f t="shared" si="627"/>
        <v>9666.61</v>
      </c>
      <c r="Q456" s="6">
        <f t="shared" si="627"/>
        <v>9666.61</v>
      </c>
      <c r="R456" s="6">
        <f t="shared" si="627"/>
        <v>0</v>
      </c>
      <c r="S456" s="6">
        <f t="shared" si="627"/>
        <v>0</v>
      </c>
      <c r="T456" s="6">
        <f t="shared" si="627"/>
        <v>0</v>
      </c>
      <c r="U456" s="6">
        <f t="shared" si="627"/>
        <v>0</v>
      </c>
      <c r="V456" s="6"/>
      <c r="W456" s="104"/>
    </row>
    <row r="457" spans="1:23" ht="15.75" outlineLevel="7" x14ac:dyDescent="0.2">
      <c r="A457" s="76" t="s">
        <v>513</v>
      </c>
      <c r="B457" s="76" t="s">
        <v>744</v>
      </c>
      <c r="C457" s="76" t="s">
        <v>141</v>
      </c>
      <c r="D457" s="76"/>
      <c r="E457" s="12" t="s">
        <v>538</v>
      </c>
      <c r="F457" s="7"/>
      <c r="G457" s="7"/>
      <c r="H457" s="7"/>
      <c r="I457" s="6">
        <f>I461+I458</f>
        <v>33275.333333000002</v>
      </c>
      <c r="J457" s="6">
        <f t="shared" ref="J457:U457" si="628">J461+J458</f>
        <v>0</v>
      </c>
      <c r="K457" s="6">
        <f t="shared" si="628"/>
        <v>2011.02</v>
      </c>
      <c r="L457" s="6">
        <f t="shared" si="628"/>
        <v>35286.353332999999</v>
      </c>
      <c r="M457" s="6">
        <f t="shared" si="628"/>
        <v>0</v>
      </c>
      <c r="N457" s="6">
        <f t="shared" si="628"/>
        <v>0</v>
      </c>
      <c r="O457" s="6">
        <f t="shared" si="628"/>
        <v>0</v>
      </c>
      <c r="P457" s="6">
        <f t="shared" si="628"/>
        <v>9666.61</v>
      </c>
      <c r="Q457" s="6">
        <f t="shared" si="628"/>
        <v>9666.61</v>
      </c>
      <c r="R457" s="6">
        <f t="shared" si="628"/>
        <v>0</v>
      </c>
      <c r="S457" s="6">
        <f t="shared" si="628"/>
        <v>0</v>
      </c>
      <c r="T457" s="6">
        <f t="shared" si="628"/>
        <v>0</v>
      </c>
      <c r="U457" s="6">
        <f t="shared" si="628"/>
        <v>0</v>
      </c>
      <c r="V457" s="6"/>
      <c r="W457" s="104"/>
    </row>
    <row r="458" spans="1:23" ht="31.5" outlineLevel="7" x14ac:dyDescent="0.2">
      <c r="A458" s="76" t="s">
        <v>513</v>
      </c>
      <c r="B458" s="76" t="s">
        <v>744</v>
      </c>
      <c r="C458" s="76" t="s">
        <v>142</v>
      </c>
      <c r="D458" s="76"/>
      <c r="E458" s="12" t="s">
        <v>143</v>
      </c>
      <c r="F458" s="7"/>
      <c r="G458" s="7"/>
      <c r="H458" s="7"/>
      <c r="I458" s="6">
        <f>I459</f>
        <v>0</v>
      </c>
      <c r="J458" s="6">
        <f t="shared" ref="J458:U459" si="629">J459</f>
        <v>0</v>
      </c>
      <c r="K458" s="6">
        <f t="shared" si="629"/>
        <v>1589.82</v>
      </c>
      <c r="L458" s="6">
        <f t="shared" si="629"/>
        <v>1589.82</v>
      </c>
      <c r="M458" s="6">
        <f t="shared" si="629"/>
        <v>0</v>
      </c>
      <c r="N458" s="6">
        <f t="shared" si="629"/>
        <v>0</v>
      </c>
      <c r="O458" s="6">
        <f t="shared" si="629"/>
        <v>0</v>
      </c>
      <c r="P458" s="6">
        <f t="shared" si="629"/>
        <v>0</v>
      </c>
      <c r="Q458" s="6"/>
      <c r="R458" s="6">
        <f t="shared" si="629"/>
        <v>0</v>
      </c>
      <c r="S458" s="6">
        <f t="shared" si="629"/>
        <v>0</v>
      </c>
      <c r="T458" s="6">
        <f t="shared" si="629"/>
        <v>0</v>
      </c>
      <c r="U458" s="6">
        <f t="shared" si="629"/>
        <v>0</v>
      </c>
      <c r="V458" s="6"/>
      <c r="W458" s="104"/>
    </row>
    <row r="459" spans="1:23" ht="15.75" outlineLevel="7" x14ac:dyDescent="0.2">
      <c r="A459" s="76" t="s">
        <v>513</v>
      </c>
      <c r="B459" s="76" t="s">
        <v>744</v>
      </c>
      <c r="C459" s="76" t="s">
        <v>208</v>
      </c>
      <c r="D459" s="76"/>
      <c r="E459" s="12" t="s">
        <v>209</v>
      </c>
      <c r="F459" s="7"/>
      <c r="G459" s="7"/>
      <c r="H459" s="7"/>
      <c r="I459" s="6">
        <f>I460</f>
        <v>0</v>
      </c>
      <c r="J459" s="6">
        <f t="shared" si="629"/>
        <v>0</v>
      </c>
      <c r="K459" s="6">
        <f t="shared" si="629"/>
        <v>1589.82</v>
      </c>
      <c r="L459" s="6">
        <f t="shared" si="629"/>
        <v>1589.82</v>
      </c>
      <c r="M459" s="6">
        <f t="shared" si="629"/>
        <v>0</v>
      </c>
      <c r="N459" s="6">
        <f t="shared" si="629"/>
        <v>0</v>
      </c>
      <c r="O459" s="6">
        <f t="shared" si="629"/>
        <v>0</v>
      </c>
      <c r="P459" s="6">
        <f t="shared" si="629"/>
        <v>0</v>
      </c>
      <c r="Q459" s="6"/>
      <c r="R459" s="6">
        <f t="shared" si="629"/>
        <v>0</v>
      </c>
      <c r="S459" s="6">
        <f t="shared" si="629"/>
        <v>0</v>
      </c>
      <c r="T459" s="6">
        <f t="shared" si="629"/>
        <v>0</v>
      </c>
      <c r="U459" s="6">
        <f t="shared" si="629"/>
        <v>0</v>
      </c>
      <c r="V459" s="6"/>
      <c r="W459" s="104"/>
    </row>
    <row r="460" spans="1:23" ht="31.5" outlineLevel="7" x14ac:dyDescent="0.2">
      <c r="A460" s="77" t="s">
        <v>513</v>
      </c>
      <c r="B460" s="77" t="s">
        <v>744</v>
      </c>
      <c r="C460" s="77" t="s">
        <v>208</v>
      </c>
      <c r="D460" s="77" t="s">
        <v>70</v>
      </c>
      <c r="E460" s="13" t="s">
        <v>71</v>
      </c>
      <c r="F460" s="7"/>
      <c r="G460" s="7"/>
      <c r="H460" s="7"/>
      <c r="I460" s="6"/>
      <c r="J460" s="6"/>
      <c r="K460" s="7">
        <v>1589.82</v>
      </c>
      <c r="L460" s="7">
        <f>SUM(H460:K460)</f>
        <v>1589.82</v>
      </c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104"/>
    </row>
    <row r="461" spans="1:23" ht="15.75" outlineLevel="7" x14ac:dyDescent="0.2">
      <c r="A461" s="76" t="s">
        <v>513</v>
      </c>
      <c r="B461" s="76" t="s">
        <v>744</v>
      </c>
      <c r="C461" s="76" t="s">
        <v>726</v>
      </c>
      <c r="D461" s="77"/>
      <c r="E461" s="12" t="s">
        <v>739</v>
      </c>
      <c r="F461" s="7"/>
      <c r="G461" s="7"/>
      <c r="H461" s="7"/>
      <c r="I461" s="6">
        <f>I462+I464+I466</f>
        <v>33275.333333000002</v>
      </c>
      <c r="J461" s="6">
        <f t="shared" ref="J461:U461" si="630">J462+J464+J466</f>
        <v>0</v>
      </c>
      <c r="K461" s="6">
        <f t="shared" si="630"/>
        <v>421.2</v>
      </c>
      <c r="L461" s="6">
        <f t="shared" si="630"/>
        <v>33696.533332999999</v>
      </c>
      <c r="M461" s="6">
        <f t="shared" si="630"/>
        <v>0</v>
      </c>
      <c r="N461" s="6">
        <f t="shared" si="630"/>
        <v>0</v>
      </c>
      <c r="O461" s="6">
        <f t="shared" si="630"/>
        <v>0</v>
      </c>
      <c r="P461" s="6">
        <f t="shared" si="630"/>
        <v>9666.61</v>
      </c>
      <c r="Q461" s="6">
        <f t="shared" si="630"/>
        <v>9666.61</v>
      </c>
      <c r="R461" s="6">
        <f t="shared" si="630"/>
        <v>0</v>
      </c>
      <c r="S461" s="6">
        <f t="shared" si="630"/>
        <v>0</v>
      </c>
      <c r="T461" s="6">
        <f t="shared" si="630"/>
        <v>0</v>
      </c>
      <c r="U461" s="6">
        <f t="shared" si="630"/>
        <v>0</v>
      </c>
      <c r="V461" s="6"/>
      <c r="W461" s="104"/>
    </row>
    <row r="462" spans="1:23" ht="31.5" outlineLevel="7" x14ac:dyDescent="0.2">
      <c r="A462" s="76" t="s">
        <v>513</v>
      </c>
      <c r="B462" s="76" t="s">
        <v>744</v>
      </c>
      <c r="C462" s="76" t="s">
        <v>727</v>
      </c>
      <c r="D462" s="77"/>
      <c r="E462" s="12" t="s">
        <v>746</v>
      </c>
      <c r="F462" s="7"/>
      <c r="G462" s="7"/>
      <c r="H462" s="7"/>
      <c r="I462" s="6">
        <f t="shared" ref="I462:L462" si="631">I463</f>
        <v>0</v>
      </c>
      <c r="J462" s="6">
        <f t="shared" si="631"/>
        <v>0</v>
      </c>
      <c r="K462" s="6">
        <f t="shared" si="631"/>
        <v>421.2</v>
      </c>
      <c r="L462" s="6">
        <f t="shared" si="631"/>
        <v>421.2</v>
      </c>
      <c r="M462" s="7"/>
      <c r="N462" s="7"/>
      <c r="O462" s="7"/>
      <c r="P462" s="6">
        <f>P463</f>
        <v>9666.61</v>
      </c>
      <c r="Q462" s="6">
        <f t="shared" ref="Q462" si="632">Q463</f>
        <v>9666.61</v>
      </c>
      <c r="R462" s="7"/>
      <c r="S462" s="7"/>
      <c r="T462" s="7"/>
      <c r="U462" s="7"/>
      <c r="V462" s="7"/>
      <c r="W462" s="104"/>
    </row>
    <row r="463" spans="1:23" ht="31.5" outlineLevel="7" x14ac:dyDescent="0.2">
      <c r="A463" s="77" t="s">
        <v>513</v>
      </c>
      <c r="B463" s="77" t="s">
        <v>744</v>
      </c>
      <c r="C463" s="77" t="s">
        <v>727</v>
      </c>
      <c r="D463" s="77" t="s">
        <v>70</v>
      </c>
      <c r="E463" s="13" t="s">
        <v>71</v>
      </c>
      <c r="F463" s="7"/>
      <c r="G463" s="7"/>
      <c r="H463" s="7"/>
      <c r="I463" s="7"/>
      <c r="J463" s="7"/>
      <c r="K463" s="7">
        <v>421.2</v>
      </c>
      <c r="L463" s="7">
        <f>SUM(H463:K463)</f>
        <v>421.2</v>
      </c>
      <c r="M463" s="7"/>
      <c r="N463" s="7"/>
      <c r="O463" s="7"/>
      <c r="P463" s="7">
        <v>9666.61</v>
      </c>
      <c r="Q463" s="7">
        <f>SUM(O463:P463)</f>
        <v>9666.61</v>
      </c>
      <c r="R463" s="7"/>
      <c r="S463" s="7"/>
      <c r="T463" s="7"/>
      <c r="U463" s="7"/>
      <c r="V463" s="7"/>
      <c r="W463" s="104"/>
    </row>
    <row r="464" spans="1:23" ht="31.5" outlineLevel="7" x14ac:dyDescent="0.2">
      <c r="A464" s="76" t="s">
        <v>513</v>
      </c>
      <c r="B464" s="76" t="s">
        <v>744</v>
      </c>
      <c r="C464" s="76" t="s">
        <v>727</v>
      </c>
      <c r="D464" s="77"/>
      <c r="E464" s="12" t="s">
        <v>747</v>
      </c>
      <c r="F464" s="7"/>
      <c r="G464" s="7"/>
      <c r="H464" s="7"/>
      <c r="I464" s="6">
        <f t="shared" ref="I464:L464" si="633">I465</f>
        <v>8318.8333329999987</v>
      </c>
      <c r="J464" s="6">
        <f t="shared" si="633"/>
        <v>0</v>
      </c>
      <c r="K464" s="6">
        <f t="shared" si="633"/>
        <v>0</v>
      </c>
      <c r="L464" s="6">
        <f t="shared" si="633"/>
        <v>8318.8333329999987</v>
      </c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104"/>
    </row>
    <row r="465" spans="1:23" ht="31.5" outlineLevel="7" x14ac:dyDescent="0.2">
      <c r="A465" s="77" t="s">
        <v>513</v>
      </c>
      <c r="B465" s="77" t="s">
        <v>744</v>
      </c>
      <c r="C465" s="77" t="s">
        <v>727</v>
      </c>
      <c r="D465" s="77" t="s">
        <v>70</v>
      </c>
      <c r="E465" s="13" t="s">
        <v>71</v>
      </c>
      <c r="F465" s="7"/>
      <c r="G465" s="7"/>
      <c r="H465" s="7"/>
      <c r="I465" s="7">
        <f>8318.853333-0.02</f>
        <v>8318.8333329999987</v>
      </c>
      <c r="J465" s="7"/>
      <c r="K465" s="7"/>
      <c r="L465" s="7">
        <f>SUM(H465:K465)</f>
        <v>8318.8333329999987</v>
      </c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104"/>
    </row>
    <row r="466" spans="1:23" ht="31.5" outlineLevel="7" x14ac:dyDescent="0.2">
      <c r="A466" s="76" t="s">
        <v>513</v>
      </c>
      <c r="B466" s="76" t="s">
        <v>744</v>
      </c>
      <c r="C466" s="76" t="s">
        <v>727</v>
      </c>
      <c r="D466" s="77"/>
      <c r="E466" s="12" t="s">
        <v>748</v>
      </c>
      <c r="F466" s="7"/>
      <c r="G466" s="7"/>
      <c r="H466" s="7"/>
      <c r="I466" s="6">
        <f t="shared" ref="I466:L466" si="634">I467</f>
        <v>24956.5</v>
      </c>
      <c r="J466" s="6">
        <f t="shared" si="634"/>
        <v>0</v>
      </c>
      <c r="K466" s="6">
        <f t="shared" si="634"/>
        <v>0</v>
      </c>
      <c r="L466" s="6">
        <f t="shared" si="634"/>
        <v>24956.5</v>
      </c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104"/>
    </row>
    <row r="467" spans="1:23" ht="31.5" outlineLevel="7" x14ac:dyDescent="0.2">
      <c r="A467" s="77" t="s">
        <v>513</v>
      </c>
      <c r="B467" s="77" t="s">
        <v>744</v>
      </c>
      <c r="C467" s="77" t="s">
        <v>727</v>
      </c>
      <c r="D467" s="77" t="s">
        <v>70</v>
      </c>
      <c r="E467" s="13" t="s">
        <v>71</v>
      </c>
      <c r="F467" s="7"/>
      <c r="G467" s="7"/>
      <c r="H467" s="7"/>
      <c r="I467" s="7">
        <f>24956.56-0.06</f>
        <v>24956.5</v>
      </c>
      <c r="J467" s="7"/>
      <c r="K467" s="7"/>
      <c r="L467" s="7">
        <f>SUM(H467:K467)</f>
        <v>24956.5</v>
      </c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104"/>
    </row>
    <row r="468" spans="1:23" ht="15.75" outlineLevel="7" x14ac:dyDescent="0.2">
      <c r="A468" s="76" t="s">
        <v>513</v>
      </c>
      <c r="B468" s="76" t="s">
        <v>505</v>
      </c>
      <c r="C468" s="77"/>
      <c r="D468" s="77"/>
      <c r="E468" s="91" t="s">
        <v>506</v>
      </c>
      <c r="F468" s="6">
        <f>F485+F513</f>
        <v>12711.4</v>
      </c>
      <c r="G468" s="6">
        <f>G485+G513+G469</f>
        <v>24337.983939999998</v>
      </c>
      <c r="H468" s="6">
        <f t="shared" ref="H468" si="635">H485+H513+H469</f>
        <v>37049.38394</v>
      </c>
      <c r="I468" s="6">
        <f t="shared" ref="I468" si="636">I485+I513+I469+I507+I479</f>
        <v>0</v>
      </c>
      <c r="J468" s="6">
        <f>J485+J513+J469+J507+J479</f>
        <v>2886.0810000000001</v>
      </c>
      <c r="K468" s="6">
        <f t="shared" ref="K468:V468" si="637">K485+K513+K469+K507+K479</f>
        <v>2141.7429999999999</v>
      </c>
      <c r="L468" s="6">
        <f t="shared" si="637"/>
        <v>42077.207939999993</v>
      </c>
      <c r="M468" s="6">
        <f t="shared" si="637"/>
        <v>12573.9</v>
      </c>
      <c r="N468" s="6">
        <f t="shared" si="637"/>
        <v>0</v>
      </c>
      <c r="O468" s="6">
        <f t="shared" si="637"/>
        <v>12573.9</v>
      </c>
      <c r="P468" s="6">
        <f t="shared" si="637"/>
        <v>0</v>
      </c>
      <c r="Q468" s="6">
        <f t="shared" si="637"/>
        <v>12573.9</v>
      </c>
      <c r="R468" s="6">
        <f t="shared" si="637"/>
        <v>12514.199999999999</v>
      </c>
      <c r="S468" s="6">
        <f t="shared" si="637"/>
        <v>0</v>
      </c>
      <c r="T468" s="6">
        <f t="shared" si="637"/>
        <v>12514.199999999999</v>
      </c>
      <c r="U468" s="6">
        <f t="shared" si="637"/>
        <v>0</v>
      </c>
      <c r="V468" s="6">
        <f t="shared" si="637"/>
        <v>12514.199999999999</v>
      </c>
      <c r="W468" s="104"/>
    </row>
    <row r="469" spans="1:23" ht="15.75" outlineLevel="7" x14ac:dyDescent="0.2">
      <c r="A469" s="76" t="s">
        <v>513</v>
      </c>
      <c r="B469" s="85" t="s">
        <v>565</v>
      </c>
      <c r="C469" s="85"/>
      <c r="D469" s="85"/>
      <c r="E469" s="91" t="s">
        <v>684</v>
      </c>
      <c r="F469" s="6"/>
      <c r="G469" s="6">
        <f t="shared" ref="G469:L471" si="638">G470</f>
        <v>24337.983939999998</v>
      </c>
      <c r="H469" s="6">
        <f t="shared" si="638"/>
        <v>24337.983939999998</v>
      </c>
      <c r="I469" s="6">
        <f t="shared" si="638"/>
        <v>0</v>
      </c>
      <c r="J469" s="6">
        <f t="shared" si="638"/>
        <v>1193.8816200000001</v>
      </c>
      <c r="K469" s="6">
        <f t="shared" si="638"/>
        <v>0</v>
      </c>
      <c r="L469" s="6">
        <f t="shared" si="638"/>
        <v>25531.865559999998</v>
      </c>
      <c r="M469" s="6"/>
      <c r="N469" s="6"/>
      <c r="O469" s="6"/>
      <c r="P469" s="6">
        <f t="shared" ref="P469:P471" si="639">P470</f>
        <v>0</v>
      </c>
      <c r="Q469" s="6"/>
      <c r="R469" s="6"/>
      <c r="S469" s="6"/>
      <c r="T469" s="6"/>
      <c r="U469" s="6">
        <f t="shared" ref="U469:U471" si="640">U470</f>
        <v>0</v>
      </c>
      <c r="V469" s="6"/>
      <c r="W469" s="104"/>
    </row>
    <row r="470" spans="1:23" ht="31.5" outlineLevel="7" x14ac:dyDescent="0.2">
      <c r="A470" s="76" t="s">
        <v>513</v>
      </c>
      <c r="B470" s="85" t="s">
        <v>565</v>
      </c>
      <c r="C470" s="78" t="s">
        <v>234</v>
      </c>
      <c r="D470" s="78"/>
      <c r="E470" s="16" t="s">
        <v>235</v>
      </c>
      <c r="F470" s="6"/>
      <c r="G470" s="6">
        <f t="shared" si="638"/>
        <v>24337.983939999998</v>
      </c>
      <c r="H470" s="6">
        <f t="shared" si="638"/>
        <v>24337.983939999998</v>
      </c>
      <c r="I470" s="6">
        <f t="shared" si="638"/>
        <v>0</v>
      </c>
      <c r="J470" s="6">
        <f t="shared" si="638"/>
        <v>1193.8816200000001</v>
      </c>
      <c r="K470" s="6">
        <f t="shared" si="638"/>
        <v>0</v>
      </c>
      <c r="L470" s="6">
        <f t="shared" si="638"/>
        <v>25531.865559999998</v>
      </c>
      <c r="M470" s="6"/>
      <c r="N470" s="6"/>
      <c r="O470" s="6"/>
      <c r="P470" s="6">
        <f t="shared" si="639"/>
        <v>0</v>
      </c>
      <c r="Q470" s="6"/>
      <c r="R470" s="6"/>
      <c r="S470" s="6"/>
      <c r="T470" s="6"/>
      <c r="U470" s="6">
        <f t="shared" si="640"/>
        <v>0</v>
      </c>
      <c r="V470" s="6"/>
      <c r="W470" s="104"/>
    </row>
    <row r="471" spans="1:23" ht="31.5" outlineLevel="7" x14ac:dyDescent="0.2">
      <c r="A471" s="76" t="s">
        <v>513</v>
      </c>
      <c r="B471" s="85" t="s">
        <v>565</v>
      </c>
      <c r="C471" s="78" t="s">
        <v>236</v>
      </c>
      <c r="D471" s="78"/>
      <c r="E471" s="16" t="s">
        <v>237</v>
      </c>
      <c r="F471" s="6"/>
      <c r="G471" s="6">
        <f t="shared" si="638"/>
        <v>24337.983939999998</v>
      </c>
      <c r="H471" s="6">
        <f t="shared" si="638"/>
        <v>24337.983939999998</v>
      </c>
      <c r="I471" s="6">
        <f t="shared" si="638"/>
        <v>0</v>
      </c>
      <c r="J471" s="6">
        <f t="shared" si="638"/>
        <v>1193.8816200000001</v>
      </c>
      <c r="K471" s="6">
        <f t="shared" si="638"/>
        <v>0</v>
      </c>
      <c r="L471" s="6">
        <f t="shared" si="638"/>
        <v>25531.865559999998</v>
      </c>
      <c r="M471" s="6"/>
      <c r="N471" s="6"/>
      <c r="O471" s="6"/>
      <c r="P471" s="6">
        <f t="shared" si="639"/>
        <v>0</v>
      </c>
      <c r="Q471" s="6"/>
      <c r="R471" s="6"/>
      <c r="S471" s="6"/>
      <c r="T471" s="6"/>
      <c r="U471" s="6">
        <f t="shared" si="640"/>
        <v>0</v>
      </c>
      <c r="V471" s="6"/>
      <c r="W471" s="104"/>
    </row>
    <row r="472" spans="1:23" ht="31.5" outlineLevel="7" x14ac:dyDescent="0.2">
      <c r="A472" s="76" t="s">
        <v>513</v>
      </c>
      <c r="B472" s="85" t="s">
        <v>565</v>
      </c>
      <c r="C472" s="78" t="s">
        <v>238</v>
      </c>
      <c r="D472" s="78"/>
      <c r="E472" s="16" t="s">
        <v>239</v>
      </c>
      <c r="F472" s="6"/>
      <c r="G472" s="6">
        <f>G475+G477</f>
        <v>24337.983939999998</v>
      </c>
      <c r="H472" s="6">
        <f>H475+H477</f>
        <v>24337.983939999998</v>
      </c>
      <c r="I472" s="6">
        <f t="shared" ref="I472" si="641">I475+I477+I473</f>
        <v>0</v>
      </c>
      <c r="J472" s="6">
        <f>J475+J477+J473</f>
        <v>1193.8816200000001</v>
      </c>
      <c r="K472" s="6">
        <f t="shared" ref="K472:U472" si="642">K475+K477+K473</f>
        <v>0</v>
      </c>
      <c r="L472" s="6">
        <f t="shared" si="642"/>
        <v>25531.865559999998</v>
      </c>
      <c r="M472" s="6">
        <f t="shared" si="642"/>
        <v>0</v>
      </c>
      <c r="N472" s="6">
        <f t="shared" si="642"/>
        <v>0</v>
      </c>
      <c r="O472" s="6">
        <f t="shared" si="642"/>
        <v>0</v>
      </c>
      <c r="P472" s="6">
        <f t="shared" si="642"/>
        <v>0</v>
      </c>
      <c r="Q472" s="6"/>
      <c r="R472" s="6">
        <f t="shared" si="642"/>
        <v>0</v>
      </c>
      <c r="S472" s="6">
        <f t="shared" si="642"/>
        <v>0</v>
      </c>
      <c r="T472" s="6">
        <f t="shared" si="642"/>
        <v>0</v>
      </c>
      <c r="U472" s="6">
        <f t="shared" si="642"/>
        <v>0</v>
      </c>
      <c r="V472" s="6"/>
      <c r="W472" s="104"/>
    </row>
    <row r="473" spans="1:23" ht="31.5" outlineLevel="7" x14ac:dyDescent="0.2">
      <c r="A473" s="72" t="s">
        <v>513</v>
      </c>
      <c r="B473" s="85" t="s">
        <v>565</v>
      </c>
      <c r="C473" s="74" t="s">
        <v>721</v>
      </c>
      <c r="D473" s="74" t="s">
        <v>472</v>
      </c>
      <c r="E473" s="17" t="s">
        <v>722</v>
      </c>
      <c r="F473" s="6"/>
      <c r="G473" s="6"/>
      <c r="H473" s="6"/>
      <c r="I473" s="6"/>
      <c r="J473" s="6">
        <f t="shared" ref="G473:L475" si="643">J474</f>
        <v>1193.8816200000001</v>
      </c>
      <c r="K473" s="6">
        <f t="shared" si="643"/>
        <v>0</v>
      </c>
      <c r="L473" s="6">
        <f t="shared" si="643"/>
        <v>1193.8816200000001</v>
      </c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104"/>
    </row>
    <row r="474" spans="1:23" ht="31.5" outlineLevel="7" x14ac:dyDescent="0.2">
      <c r="A474" s="73" t="s">
        <v>513</v>
      </c>
      <c r="B474" s="95" t="s">
        <v>565</v>
      </c>
      <c r="C474" s="75" t="s">
        <v>721</v>
      </c>
      <c r="D474" s="75" t="s">
        <v>70</v>
      </c>
      <c r="E474" s="23" t="s">
        <v>445</v>
      </c>
      <c r="F474" s="6"/>
      <c r="G474" s="6"/>
      <c r="H474" s="6"/>
      <c r="I474" s="6"/>
      <c r="J474" s="7">
        <v>1193.8816200000001</v>
      </c>
      <c r="K474" s="7"/>
      <c r="L474" s="7">
        <f>SUM(H474:K474)</f>
        <v>1193.8816200000001</v>
      </c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104"/>
    </row>
    <row r="475" spans="1:23" ht="31.5" hidden="1" outlineLevel="7" x14ac:dyDescent="0.2">
      <c r="A475" s="76" t="s">
        <v>513</v>
      </c>
      <c r="B475" s="85" t="s">
        <v>565</v>
      </c>
      <c r="C475" s="76" t="s">
        <v>683</v>
      </c>
      <c r="D475" s="76"/>
      <c r="E475" s="12" t="s">
        <v>731</v>
      </c>
      <c r="F475" s="6"/>
      <c r="G475" s="6">
        <f t="shared" si="643"/>
        <v>6084.4959900000003</v>
      </c>
      <c r="H475" s="6">
        <f t="shared" si="643"/>
        <v>6084.4959900000003</v>
      </c>
      <c r="I475" s="6">
        <f t="shared" si="643"/>
        <v>0</v>
      </c>
      <c r="J475" s="6">
        <f t="shared" si="643"/>
        <v>0</v>
      </c>
      <c r="K475" s="6">
        <f t="shared" si="643"/>
        <v>0</v>
      </c>
      <c r="L475" s="6">
        <f t="shared" si="643"/>
        <v>6084.4959900000003</v>
      </c>
      <c r="M475" s="6"/>
      <c r="N475" s="6"/>
      <c r="O475" s="6"/>
      <c r="P475" s="6">
        <f t="shared" ref="P475:Q475" si="644">P476</f>
        <v>0</v>
      </c>
      <c r="Q475" s="6">
        <f t="shared" si="644"/>
        <v>0</v>
      </c>
      <c r="R475" s="6"/>
      <c r="S475" s="6"/>
      <c r="T475" s="6"/>
      <c r="U475" s="6">
        <f t="shared" ref="U475:V475" si="645">U476</f>
        <v>0</v>
      </c>
      <c r="V475" s="6">
        <f t="shared" si="645"/>
        <v>0</v>
      </c>
      <c r="W475" s="104"/>
    </row>
    <row r="476" spans="1:23" ht="31.5" hidden="1" outlineLevel="7" x14ac:dyDescent="0.2">
      <c r="A476" s="77" t="s">
        <v>513</v>
      </c>
      <c r="B476" s="95" t="s">
        <v>565</v>
      </c>
      <c r="C476" s="77" t="s">
        <v>683</v>
      </c>
      <c r="D476" s="77" t="s">
        <v>70</v>
      </c>
      <c r="E476" s="13" t="s">
        <v>71</v>
      </c>
      <c r="F476" s="6"/>
      <c r="G476" s="8">
        <v>6084.4959900000003</v>
      </c>
      <c r="H476" s="8">
        <f>SUM(F476:G476)</f>
        <v>6084.4959900000003</v>
      </c>
      <c r="I476" s="8"/>
      <c r="J476" s="8"/>
      <c r="K476" s="8"/>
      <c r="L476" s="8">
        <f>SUM(H476:K476)</f>
        <v>6084.4959900000003</v>
      </c>
      <c r="M476" s="6"/>
      <c r="N476" s="6"/>
      <c r="O476" s="6"/>
      <c r="P476" s="8"/>
      <c r="Q476" s="8">
        <f>SUM(O476:P476)</f>
        <v>0</v>
      </c>
      <c r="R476" s="6"/>
      <c r="S476" s="6"/>
      <c r="T476" s="6"/>
      <c r="U476" s="8"/>
      <c r="V476" s="8">
        <f>SUM(T476:U476)</f>
        <v>0</v>
      </c>
      <c r="W476" s="104"/>
    </row>
    <row r="477" spans="1:23" ht="31.5" hidden="1" outlineLevel="7" x14ac:dyDescent="0.2">
      <c r="A477" s="76" t="s">
        <v>513</v>
      </c>
      <c r="B477" s="85" t="s">
        <v>565</v>
      </c>
      <c r="C477" s="76" t="s">
        <v>683</v>
      </c>
      <c r="D477" s="76"/>
      <c r="E477" s="12" t="s">
        <v>730</v>
      </c>
      <c r="F477" s="6"/>
      <c r="G477" s="6">
        <f t="shared" ref="G477:L477" si="646">G478</f>
        <v>18253.487949999999</v>
      </c>
      <c r="H477" s="6">
        <f t="shared" si="646"/>
        <v>18253.487949999999</v>
      </c>
      <c r="I477" s="6">
        <f t="shared" si="646"/>
        <v>0</v>
      </c>
      <c r="J477" s="6">
        <f t="shared" si="646"/>
        <v>0</v>
      </c>
      <c r="K477" s="6">
        <f t="shared" si="646"/>
        <v>0</v>
      </c>
      <c r="L477" s="6">
        <f t="shared" si="646"/>
        <v>18253.487949999999</v>
      </c>
      <c r="M477" s="6"/>
      <c r="N477" s="6"/>
      <c r="O477" s="6"/>
      <c r="P477" s="6">
        <f t="shared" ref="P477:Q477" si="647">P478</f>
        <v>0</v>
      </c>
      <c r="Q477" s="6">
        <f t="shared" si="647"/>
        <v>0</v>
      </c>
      <c r="R477" s="6"/>
      <c r="S477" s="6"/>
      <c r="T477" s="6"/>
      <c r="U477" s="6">
        <f t="shared" ref="U477:V477" si="648">U478</f>
        <v>0</v>
      </c>
      <c r="V477" s="6">
        <f t="shared" si="648"/>
        <v>0</v>
      </c>
      <c r="W477" s="104"/>
    </row>
    <row r="478" spans="1:23" ht="31.5" hidden="1" outlineLevel="7" x14ac:dyDescent="0.2">
      <c r="A478" s="77" t="s">
        <v>513</v>
      </c>
      <c r="B478" s="95" t="s">
        <v>565</v>
      </c>
      <c r="C478" s="77" t="s">
        <v>683</v>
      </c>
      <c r="D478" s="77" t="s">
        <v>70</v>
      </c>
      <c r="E478" s="13" t="s">
        <v>71</v>
      </c>
      <c r="F478" s="6"/>
      <c r="G478" s="8">
        <v>18253.487949999999</v>
      </c>
      <c r="H478" s="8">
        <f>SUM(F478:G478)</f>
        <v>18253.487949999999</v>
      </c>
      <c r="I478" s="8"/>
      <c r="J478" s="8"/>
      <c r="K478" s="8"/>
      <c r="L478" s="8">
        <f>SUM(H478:K478)</f>
        <v>18253.487949999999</v>
      </c>
      <c r="M478" s="6"/>
      <c r="N478" s="6"/>
      <c r="O478" s="6"/>
      <c r="P478" s="8"/>
      <c r="Q478" s="8">
        <f>SUM(O478:P478)</f>
        <v>0</v>
      </c>
      <c r="R478" s="6"/>
      <c r="S478" s="6"/>
      <c r="T478" s="6"/>
      <c r="U478" s="8"/>
      <c r="V478" s="8">
        <f>SUM(T478:U478)</f>
        <v>0</v>
      </c>
      <c r="W478" s="104"/>
    </row>
    <row r="479" spans="1:23" ht="15.75" outlineLevel="7" x14ac:dyDescent="0.2">
      <c r="A479" s="72" t="s">
        <v>513</v>
      </c>
      <c r="B479" s="72" t="s">
        <v>597</v>
      </c>
      <c r="C479" s="72"/>
      <c r="D479" s="72"/>
      <c r="E479" s="25" t="s">
        <v>598</v>
      </c>
      <c r="F479" s="6"/>
      <c r="G479" s="8"/>
      <c r="H479" s="8"/>
      <c r="I479" s="8"/>
      <c r="J479" s="6">
        <f>J480</f>
        <v>0</v>
      </c>
      <c r="K479" s="6">
        <f t="shared" ref="K479:L479" si="649">K480</f>
        <v>2050.8429999999998</v>
      </c>
      <c r="L479" s="6">
        <f t="shared" si="649"/>
        <v>2050.8429999999998</v>
      </c>
      <c r="M479" s="6"/>
      <c r="N479" s="6"/>
      <c r="O479" s="6"/>
      <c r="P479" s="8"/>
      <c r="Q479" s="8"/>
      <c r="R479" s="6"/>
      <c r="S479" s="6"/>
      <c r="T479" s="6"/>
      <c r="U479" s="8"/>
      <c r="V479" s="8"/>
      <c r="W479" s="104"/>
    </row>
    <row r="480" spans="1:23" ht="31.5" outlineLevel="7" x14ac:dyDescent="0.2">
      <c r="A480" s="72" t="s">
        <v>513</v>
      </c>
      <c r="B480" s="72" t="s">
        <v>597</v>
      </c>
      <c r="C480" s="72" t="s">
        <v>166</v>
      </c>
      <c r="D480" s="72"/>
      <c r="E480" s="25" t="s">
        <v>167</v>
      </c>
      <c r="F480" s="6"/>
      <c r="G480" s="8"/>
      <c r="H480" s="8"/>
      <c r="I480" s="8"/>
      <c r="J480" s="6">
        <f t="shared" ref="J480:L483" si="650">J481</f>
        <v>0</v>
      </c>
      <c r="K480" s="6">
        <f t="shared" si="650"/>
        <v>2050.8429999999998</v>
      </c>
      <c r="L480" s="6">
        <f t="shared" si="650"/>
        <v>2050.8429999999998</v>
      </c>
      <c r="M480" s="6"/>
      <c r="N480" s="6"/>
      <c r="O480" s="6"/>
      <c r="P480" s="8"/>
      <c r="Q480" s="8"/>
      <c r="R480" s="6"/>
      <c r="S480" s="6"/>
      <c r="T480" s="6"/>
      <c r="U480" s="8"/>
      <c r="V480" s="8"/>
      <c r="W480" s="104"/>
    </row>
    <row r="481" spans="1:23" ht="15.75" outlineLevel="7" x14ac:dyDescent="0.2">
      <c r="A481" s="72" t="s">
        <v>513</v>
      </c>
      <c r="B481" s="72" t="s">
        <v>597</v>
      </c>
      <c r="C481" s="72" t="s">
        <v>242</v>
      </c>
      <c r="D481" s="72"/>
      <c r="E481" s="25" t="s">
        <v>243</v>
      </c>
      <c r="F481" s="6"/>
      <c r="G481" s="8"/>
      <c r="H481" s="8"/>
      <c r="I481" s="8"/>
      <c r="J481" s="6">
        <f t="shared" si="650"/>
        <v>0</v>
      </c>
      <c r="K481" s="6">
        <f t="shared" si="650"/>
        <v>2050.8429999999998</v>
      </c>
      <c r="L481" s="6">
        <f t="shared" si="650"/>
        <v>2050.8429999999998</v>
      </c>
      <c r="M481" s="6"/>
      <c r="N481" s="6"/>
      <c r="O481" s="6"/>
      <c r="P481" s="8"/>
      <c r="Q481" s="8"/>
      <c r="R481" s="6"/>
      <c r="S481" s="6"/>
      <c r="T481" s="6"/>
      <c r="U481" s="8"/>
      <c r="V481" s="8"/>
      <c r="W481" s="104"/>
    </row>
    <row r="482" spans="1:23" ht="31.5" outlineLevel="7" x14ac:dyDescent="0.2">
      <c r="A482" s="72" t="s">
        <v>513</v>
      </c>
      <c r="B482" s="72" t="s">
        <v>597</v>
      </c>
      <c r="C482" s="72" t="s">
        <v>244</v>
      </c>
      <c r="D482" s="72"/>
      <c r="E482" s="25" t="s">
        <v>454</v>
      </c>
      <c r="F482" s="6"/>
      <c r="G482" s="8"/>
      <c r="H482" s="8"/>
      <c r="I482" s="8"/>
      <c r="J482" s="6">
        <f t="shared" si="650"/>
        <v>0</v>
      </c>
      <c r="K482" s="6">
        <f t="shared" si="650"/>
        <v>2050.8429999999998</v>
      </c>
      <c r="L482" s="6">
        <f t="shared" si="650"/>
        <v>2050.8429999999998</v>
      </c>
      <c r="M482" s="6"/>
      <c r="N482" s="6"/>
      <c r="O482" s="6"/>
      <c r="P482" s="8"/>
      <c r="Q482" s="8"/>
      <c r="R482" s="6"/>
      <c r="S482" s="6"/>
      <c r="T482" s="6"/>
      <c r="U482" s="8"/>
      <c r="V482" s="8"/>
      <c r="W482" s="104"/>
    </row>
    <row r="483" spans="1:23" ht="31.5" outlineLevel="7" x14ac:dyDescent="0.2">
      <c r="A483" s="72" t="s">
        <v>513</v>
      </c>
      <c r="B483" s="72" t="s">
        <v>597</v>
      </c>
      <c r="C483" s="72" t="s">
        <v>728</v>
      </c>
      <c r="D483" s="74"/>
      <c r="E483" s="24" t="s">
        <v>725</v>
      </c>
      <c r="F483" s="6"/>
      <c r="G483" s="8"/>
      <c r="H483" s="8"/>
      <c r="I483" s="8"/>
      <c r="J483" s="6">
        <f t="shared" si="650"/>
        <v>0</v>
      </c>
      <c r="K483" s="6">
        <f t="shared" si="650"/>
        <v>2050.8429999999998</v>
      </c>
      <c r="L483" s="6">
        <f t="shared" si="650"/>
        <v>2050.8429999999998</v>
      </c>
      <c r="M483" s="6"/>
      <c r="N483" s="6"/>
      <c r="O483" s="6"/>
      <c r="P483" s="8"/>
      <c r="Q483" s="8"/>
      <c r="R483" s="6"/>
      <c r="S483" s="6"/>
      <c r="T483" s="6"/>
      <c r="U483" s="8"/>
      <c r="V483" s="8"/>
      <c r="W483" s="104"/>
    </row>
    <row r="484" spans="1:23" ht="31.5" outlineLevel="7" x14ac:dyDescent="0.2">
      <c r="A484" s="73" t="s">
        <v>513</v>
      </c>
      <c r="B484" s="73" t="s">
        <v>597</v>
      </c>
      <c r="C484" s="73" t="s">
        <v>728</v>
      </c>
      <c r="D484" s="75" t="s">
        <v>70</v>
      </c>
      <c r="E484" s="23" t="s">
        <v>445</v>
      </c>
      <c r="F484" s="6"/>
      <c r="G484" s="8"/>
      <c r="H484" s="8"/>
      <c r="I484" s="8"/>
      <c r="J484" s="7"/>
      <c r="K484" s="7">
        <v>2050.8429999999998</v>
      </c>
      <c r="L484" s="7">
        <f>SUM(H484:K484)</f>
        <v>2050.8429999999998</v>
      </c>
      <c r="M484" s="6"/>
      <c r="N484" s="6"/>
      <c r="O484" s="6"/>
      <c r="P484" s="8"/>
      <c r="Q484" s="8"/>
      <c r="R484" s="6"/>
      <c r="S484" s="6"/>
      <c r="T484" s="6"/>
      <c r="U484" s="8"/>
      <c r="V484" s="8"/>
      <c r="W484" s="104"/>
    </row>
    <row r="485" spans="1:23" ht="15.75" outlineLevel="1" collapsed="1" x14ac:dyDescent="0.2">
      <c r="A485" s="76" t="s">
        <v>513</v>
      </c>
      <c r="B485" s="76" t="s">
        <v>507</v>
      </c>
      <c r="C485" s="76"/>
      <c r="D485" s="76"/>
      <c r="E485" s="12" t="s">
        <v>508</v>
      </c>
      <c r="F485" s="6">
        <f t="shared" ref="F485:T485" si="651">F486+F496+F491</f>
        <v>597.5</v>
      </c>
      <c r="G485" s="6">
        <f t="shared" ref="G485:J485" si="652">G486+G496+G491</f>
        <v>0</v>
      </c>
      <c r="H485" s="6">
        <f t="shared" si="652"/>
        <v>597.5</v>
      </c>
      <c r="I485" s="6">
        <f t="shared" si="652"/>
        <v>0</v>
      </c>
      <c r="J485" s="6">
        <f t="shared" si="652"/>
        <v>0</v>
      </c>
      <c r="K485" s="6">
        <f t="shared" ref="K485:L485" si="653">K486+K496+K491</f>
        <v>90.9</v>
      </c>
      <c r="L485" s="6">
        <f t="shared" si="653"/>
        <v>688.4</v>
      </c>
      <c r="M485" s="6">
        <f t="shared" si="651"/>
        <v>460</v>
      </c>
      <c r="N485" s="6">
        <f t="shared" si="651"/>
        <v>0</v>
      </c>
      <c r="O485" s="6">
        <f t="shared" si="651"/>
        <v>460</v>
      </c>
      <c r="P485" s="6">
        <f t="shared" si="651"/>
        <v>0</v>
      </c>
      <c r="Q485" s="6">
        <f t="shared" si="651"/>
        <v>460</v>
      </c>
      <c r="R485" s="6">
        <f t="shared" si="651"/>
        <v>400.3</v>
      </c>
      <c r="S485" s="6">
        <f t="shared" si="651"/>
        <v>0</v>
      </c>
      <c r="T485" s="6">
        <f t="shared" si="651"/>
        <v>400.3</v>
      </c>
      <c r="U485" s="6">
        <f t="shared" ref="U485:V485" si="654">U486+U496+U491</f>
        <v>0</v>
      </c>
      <c r="V485" s="6">
        <f t="shared" si="654"/>
        <v>400.3</v>
      </c>
      <c r="W485" s="104"/>
    </row>
    <row r="486" spans="1:23" ht="31.5" hidden="1" outlineLevel="2" x14ac:dyDescent="0.2">
      <c r="A486" s="76" t="s">
        <v>513</v>
      </c>
      <c r="B486" s="76" t="s">
        <v>507</v>
      </c>
      <c r="C486" s="76" t="s">
        <v>54</v>
      </c>
      <c r="D486" s="76"/>
      <c r="E486" s="12" t="s">
        <v>55</v>
      </c>
      <c r="F486" s="6">
        <f t="shared" ref="F486:V489" si="655">F487</f>
        <v>62.2</v>
      </c>
      <c r="G486" s="6">
        <f t="shared" si="655"/>
        <v>0</v>
      </c>
      <c r="H486" s="6">
        <f t="shared" si="655"/>
        <v>62.2</v>
      </c>
      <c r="I486" s="6">
        <f t="shared" si="655"/>
        <v>0</v>
      </c>
      <c r="J486" s="6">
        <f t="shared" si="655"/>
        <v>0</v>
      </c>
      <c r="K486" s="6">
        <f t="shared" si="655"/>
        <v>0</v>
      </c>
      <c r="L486" s="6">
        <f t="shared" si="655"/>
        <v>62.2</v>
      </c>
      <c r="M486" s="6">
        <f t="shared" si="655"/>
        <v>47.9</v>
      </c>
      <c r="N486" s="6">
        <f t="shared" si="655"/>
        <v>0</v>
      </c>
      <c r="O486" s="6">
        <f t="shared" si="655"/>
        <v>47.9</v>
      </c>
      <c r="P486" s="6">
        <f t="shared" si="655"/>
        <v>0</v>
      </c>
      <c r="Q486" s="6">
        <f t="shared" si="655"/>
        <v>47.9</v>
      </c>
      <c r="R486" s="6">
        <f t="shared" ref="R486:R489" si="656">R487</f>
        <v>41.7</v>
      </c>
      <c r="S486" s="6">
        <f t="shared" si="655"/>
        <v>0</v>
      </c>
      <c r="T486" s="6">
        <f t="shared" si="655"/>
        <v>41.7</v>
      </c>
      <c r="U486" s="6">
        <f t="shared" si="655"/>
        <v>0</v>
      </c>
      <c r="V486" s="6">
        <f t="shared" si="655"/>
        <v>41.7</v>
      </c>
      <c r="W486" s="104"/>
    </row>
    <row r="487" spans="1:23" ht="47.25" hidden="1" outlineLevel="3" x14ac:dyDescent="0.2">
      <c r="A487" s="76" t="s">
        <v>513</v>
      </c>
      <c r="B487" s="76" t="s">
        <v>507</v>
      </c>
      <c r="C487" s="76" t="s">
        <v>105</v>
      </c>
      <c r="D487" s="76"/>
      <c r="E487" s="12" t="s">
        <v>106</v>
      </c>
      <c r="F487" s="6">
        <f t="shared" si="655"/>
        <v>62.2</v>
      </c>
      <c r="G487" s="6">
        <f t="shared" si="655"/>
        <v>0</v>
      </c>
      <c r="H487" s="6">
        <f t="shared" si="655"/>
        <v>62.2</v>
      </c>
      <c r="I487" s="6">
        <f t="shared" si="655"/>
        <v>0</v>
      </c>
      <c r="J487" s="6">
        <f t="shared" si="655"/>
        <v>0</v>
      </c>
      <c r="K487" s="6">
        <f t="shared" si="655"/>
        <v>0</v>
      </c>
      <c r="L487" s="6">
        <f t="shared" si="655"/>
        <v>62.2</v>
      </c>
      <c r="M487" s="6">
        <f t="shared" si="655"/>
        <v>47.9</v>
      </c>
      <c r="N487" s="6">
        <f t="shared" si="655"/>
        <v>0</v>
      </c>
      <c r="O487" s="6">
        <f t="shared" si="655"/>
        <v>47.9</v>
      </c>
      <c r="P487" s="6">
        <f t="shared" si="655"/>
        <v>0</v>
      </c>
      <c r="Q487" s="6">
        <f t="shared" si="655"/>
        <v>47.9</v>
      </c>
      <c r="R487" s="6">
        <f t="shared" si="656"/>
        <v>41.7</v>
      </c>
      <c r="S487" s="6">
        <f t="shared" si="655"/>
        <v>0</v>
      </c>
      <c r="T487" s="6">
        <f t="shared" si="655"/>
        <v>41.7</v>
      </c>
      <c r="U487" s="6">
        <f t="shared" si="655"/>
        <v>0</v>
      </c>
      <c r="V487" s="6">
        <f t="shared" si="655"/>
        <v>41.7</v>
      </c>
      <c r="W487" s="104"/>
    </row>
    <row r="488" spans="1:23" ht="31.5" hidden="1" outlineLevel="4" x14ac:dyDescent="0.2">
      <c r="A488" s="76" t="s">
        <v>513</v>
      </c>
      <c r="B488" s="76" t="s">
        <v>507</v>
      </c>
      <c r="C488" s="76" t="s">
        <v>107</v>
      </c>
      <c r="D488" s="76"/>
      <c r="E488" s="12" t="s">
        <v>39</v>
      </c>
      <c r="F488" s="6">
        <f t="shared" si="655"/>
        <v>62.2</v>
      </c>
      <c r="G488" s="6">
        <f t="shared" si="655"/>
        <v>0</v>
      </c>
      <c r="H488" s="6">
        <f t="shared" si="655"/>
        <v>62.2</v>
      </c>
      <c r="I488" s="6">
        <f t="shared" si="655"/>
        <v>0</v>
      </c>
      <c r="J488" s="6">
        <f t="shared" si="655"/>
        <v>0</v>
      </c>
      <c r="K488" s="6">
        <f t="shared" si="655"/>
        <v>0</v>
      </c>
      <c r="L488" s="6">
        <f t="shared" si="655"/>
        <v>62.2</v>
      </c>
      <c r="M488" s="6">
        <f t="shared" si="655"/>
        <v>47.9</v>
      </c>
      <c r="N488" s="6">
        <f t="shared" si="655"/>
        <v>0</v>
      </c>
      <c r="O488" s="6">
        <f t="shared" si="655"/>
        <v>47.9</v>
      </c>
      <c r="P488" s="6">
        <f t="shared" si="655"/>
        <v>0</v>
      </c>
      <c r="Q488" s="6">
        <f t="shared" si="655"/>
        <v>47.9</v>
      </c>
      <c r="R488" s="6">
        <f t="shared" si="656"/>
        <v>41.7</v>
      </c>
      <c r="S488" s="6">
        <f t="shared" si="655"/>
        <v>0</v>
      </c>
      <c r="T488" s="6">
        <f t="shared" si="655"/>
        <v>41.7</v>
      </c>
      <c r="U488" s="6">
        <f t="shared" si="655"/>
        <v>0</v>
      </c>
      <c r="V488" s="6">
        <f t="shared" si="655"/>
        <v>41.7</v>
      </c>
      <c r="W488" s="104"/>
    </row>
    <row r="489" spans="1:23" ht="15.75" hidden="1" outlineLevel="5" x14ac:dyDescent="0.2">
      <c r="A489" s="76" t="s">
        <v>513</v>
      </c>
      <c r="B489" s="76" t="s">
        <v>507</v>
      </c>
      <c r="C489" s="76" t="s">
        <v>108</v>
      </c>
      <c r="D489" s="76"/>
      <c r="E489" s="12" t="s">
        <v>109</v>
      </c>
      <c r="F489" s="6">
        <f t="shared" si="655"/>
        <v>62.2</v>
      </c>
      <c r="G489" s="6">
        <f t="shared" si="655"/>
        <v>0</v>
      </c>
      <c r="H489" s="6">
        <f t="shared" si="655"/>
        <v>62.2</v>
      </c>
      <c r="I489" s="6">
        <f t="shared" si="655"/>
        <v>0</v>
      </c>
      <c r="J489" s="6">
        <f t="shared" si="655"/>
        <v>0</v>
      </c>
      <c r="K489" s="6">
        <f t="shared" si="655"/>
        <v>0</v>
      </c>
      <c r="L489" s="6">
        <f t="shared" si="655"/>
        <v>62.2</v>
      </c>
      <c r="M489" s="6">
        <f t="shared" si="655"/>
        <v>47.9</v>
      </c>
      <c r="N489" s="6">
        <f t="shared" si="655"/>
        <v>0</v>
      </c>
      <c r="O489" s="6">
        <f t="shared" si="655"/>
        <v>47.9</v>
      </c>
      <c r="P489" s="6">
        <f t="shared" si="655"/>
        <v>0</v>
      </c>
      <c r="Q489" s="6">
        <f t="shared" si="655"/>
        <v>47.9</v>
      </c>
      <c r="R489" s="6">
        <f t="shared" si="656"/>
        <v>41.7</v>
      </c>
      <c r="S489" s="6">
        <f t="shared" si="655"/>
        <v>0</v>
      </c>
      <c r="T489" s="6">
        <f t="shared" si="655"/>
        <v>41.7</v>
      </c>
      <c r="U489" s="6">
        <f t="shared" si="655"/>
        <v>0</v>
      </c>
      <c r="V489" s="6">
        <f t="shared" si="655"/>
        <v>41.7</v>
      </c>
      <c r="W489" s="104"/>
    </row>
    <row r="490" spans="1:23" ht="15.75" hidden="1" outlineLevel="7" x14ac:dyDescent="0.2">
      <c r="A490" s="77" t="s">
        <v>513</v>
      </c>
      <c r="B490" s="77" t="s">
        <v>507</v>
      </c>
      <c r="C490" s="77" t="s">
        <v>108</v>
      </c>
      <c r="D490" s="77" t="s">
        <v>7</v>
      </c>
      <c r="E490" s="13" t="s">
        <v>8</v>
      </c>
      <c r="F490" s="7">
        <v>62.2</v>
      </c>
      <c r="G490" s="7"/>
      <c r="H490" s="7">
        <f>SUM(F490:G490)</f>
        <v>62.2</v>
      </c>
      <c r="I490" s="7"/>
      <c r="J490" s="7"/>
      <c r="K490" s="7"/>
      <c r="L490" s="7">
        <f>SUM(H490:K490)</f>
        <v>62.2</v>
      </c>
      <c r="M490" s="7">
        <v>47.9</v>
      </c>
      <c r="N490" s="7"/>
      <c r="O490" s="7">
        <f>SUM(M490:N490)</f>
        <v>47.9</v>
      </c>
      <c r="P490" s="7"/>
      <c r="Q490" s="7">
        <f>SUM(O490:P490)</f>
        <v>47.9</v>
      </c>
      <c r="R490" s="7">
        <v>41.7</v>
      </c>
      <c r="S490" s="7"/>
      <c r="T490" s="7">
        <f>SUM(R490:S490)</f>
        <v>41.7</v>
      </c>
      <c r="U490" s="7"/>
      <c r="V490" s="7">
        <f>SUM(T490:U490)</f>
        <v>41.7</v>
      </c>
      <c r="W490" s="104"/>
    </row>
    <row r="491" spans="1:23" ht="31.5" outlineLevel="7" x14ac:dyDescent="0.2">
      <c r="A491" s="76" t="s">
        <v>513</v>
      </c>
      <c r="B491" s="76" t="s">
        <v>507</v>
      </c>
      <c r="C491" s="76" t="s">
        <v>139</v>
      </c>
      <c r="D491" s="76"/>
      <c r="E491" s="12" t="s">
        <v>140</v>
      </c>
      <c r="F491" s="6">
        <f t="shared" ref="F491:V494" si="657">F492</f>
        <v>155.30000000000001</v>
      </c>
      <c r="G491" s="6">
        <f t="shared" si="657"/>
        <v>0</v>
      </c>
      <c r="H491" s="6">
        <f t="shared" si="657"/>
        <v>155.30000000000001</v>
      </c>
      <c r="I491" s="6">
        <f t="shared" si="657"/>
        <v>0</v>
      </c>
      <c r="J491" s="6">
        <f t="shared" si="657"/>
        <v>0</v>
      </c>
      <c r="K491" s="6">
        <f t="shared" si="657"/>
        <v>90.9</v>
      </c>
      <c r="L491" s="6">
        <f t="shared" si="657"/>
        <v>246.20000000000002</v>
      </c>
      <c r="M491" s="6">
        <f t="shared" si="657"/>
        <v>119.5</v>
      </c>
      <c r="N491" s="6">
        <f t="shared" si="657"/>
        <v>0</v>
      </c>
      <c r="O491" s="6">
        <f t="shared" si="657"/>
        <v>119.5</v>
      </c>
      <c r="P491" s="6">
        <f t="shared" si="657"/>
        <v>0</v>
      </c>
      <c r="Q491" s="6">
        <f t="shared" si="657"/>
        <v>119.5</v>
      </c>
      <c r="R491" s="6">
        <f t="shared" ref="R491:R494" si="658">R492</f>
        <v>104</v>
      </c>
      <c r="S491" s="6">
        <f t="shared" si="657"/>
        <v>0</v>
      </c>
      <c r="T491" s="6">
        <f t="shared" si="657"/>
        <v>104</v>
      </c>
      <c r="U491" s="6">
        <f t="shared" si="657"/>
        <v>0</v>
      </c>
      <c r="V491" s="6">
        <f t="shared" si="657"/>
        <v>104</v>
      </c>
      <c r="W491" s="104"/>
    </row>
    <row r="492" spans="1:23" ht="31.5" outlineLevel="7" x14ac:dyDescent="0.2">
      <c r="A492" s="76" t="s">
        <v>513</v>
      </c>
      <c r="B492" s="76" t="s">
        <v>507</v>
      </c>
      <c r="C492" s="76" t="s">
        <v>153</v>
      </c>
      <c r="D492" s="76"/>
      <c r="E492" s="12" t="s">
        <v>154</v>
      </c>
      <c r="F492" s="6">
        <f t="shared" si="657"/>
        <v>155.30000000000001</v>
      </c>
      <c r="G492" s="6">
        <f t="shared" si="657"/>
        <v>0</v>
      </c>
      <c r="H492" s="6">
        <f t="shared" si="657"/>
        <v>155.30000000000001</v>
      </c>
      <c r="I492" s="6">
        <f t="shared" si="657"/>
        <v>0</v>
      </c>
      <c r="J492" s="6">
        <f t="shared" si="657"/>
        <v>0</v>
      </c>
      <c r="K492" s="6">
        <f t="shared" si="657"/>
        <v>90.9</v>
      </c>
      <c r="L492" s="6">
        <f t="shared" si="657"/>
        <v>246.20000000000002</v>
      </c>
      <c r="M492" s="6">
        <f t="shared" si="657"/>
        <v>119.5</v>
      </c>
      <c r="N492" s="6">
        <f t="shared" si="657"/>
        <v>0</v>
      </c>
      <c r="O492" s="6">
        <f t="shared" si="657"/>
        <v>119.5</v>
      </c>
      <c r="P492" s="6">
        <f t="shared" si="657"/>
        <v>0</v>
      </c>
      <c r="Q492" s="6">
        <f t="shared" si="657"/>
        <v>119.5</v>
      </c>
      <c r="R492" s="6">
        <f t="shared" si="658"/>
        <v>104</v>
      </c>
      <c r="S492" s="6">
        <f t="shared" si="657"/>
        <v>0</v>
      </c>
      <c r="T492" s="6">
        <f t="shared" si="657"/>
        <v>104</v>
      </c>
      <c r="U492" s="6">
        <f t="shared" si="657"/>
        <v>0</v>
      </c>
      <c r="V492" s="6">
        <f t="shared" si="657"/>
        <v>104</v>
      </c>
      <c r="W492" s="104"/>
    </row>
    <row r="493" spans="1:23" ht="31.5" outlineLevel="7" x14ac:dyDescent="0.2">
      <c r="A493" s="76" t="s">
        <v>513</v>
      </c>
      <c r="B493" s="76" t="s">
        <v>507</v>
      </c>
      <c r="C493" s="76" t="s">
        <v>223</v>
      </c>
      <c r="D493" s="76"/>
      <c r="E493" s="12" t="s">
        <v>39</v>
      </c>
      <c r="F493" s="6">
        <f t="shared" si="657"/>
        <v>155.30000000000001</v>
      </c>
      <c r="G493" s="6">
        <f t="shared" si="657"/>
        <v>0</v>
      </c>
      <c r="H493" s="6">
        <f t="shared" si="657"/>
        <v>155.30000000000001</v>
      </c>
      <c r="I493" s="6">
        <f t="shared" si="657"/>
        <v>0</v>
      </c>
      <c r="J493" s="6">
        <f t="shared" si="657"/>
        <v>0</v>
      </c>
      <c r="K493" s="6">
        <f t="shared" si="657"/>
        <v>90.9</v>
      </c>
      <c r="L493" s="6">
        <f t="shared" si="657"/>
        <v>246.20000000000002</v>
      </c>
      <c r="M493" s="6">
        <f t="shared" si="657"/>
        <v>119.5</v>
      </c>
      <c r="N493" s="6">
        <f t="shared" si="657"/>
        <v>0</v>
      </c>
      <c r="O493" s="6">
        <f t="shared" si="657"/>
        <v>119.5</v>
      </c>
      <c r="P493" s="6">
        <f t="shared" si="657"/>
        <v>0</v>
      </c>
      <c r="Q493" s="6">
        <f t="shared" si="657"/>
        <v>119.5</v>
      </c>
      <c r="R493" s="6">
        <f t="shared" si="658"/>
        <v>104</v>
      </c>
      <c r="S493" s="6">
        <f t="shared" si="657"/>
        <v>0</v>
      </c>
      <c r="T493" s="6">
        <f t="shared" si="657"/>
        <v>104</v>
      </c>
      <c r="U493" s="6">
        <f t="shared" si="657"/>
        <v>0</v>
      </c>
      <c r="V493" s="6">
        <f t="shared" si="657"/>
        <v>104</v>
      </c>
      <c r="W493" s="104"/>
    </row>
    <row r="494" spans="1:23" ht="31.5" outlineLevel="7" x14ac:dyDescent="0.2">
      <c r="A494" s="76" t="s">
        <v>513</v>
      </c>
      <c r="B494" s="76" t="s">
        <v>507</v>
      </c>
      <c r="C494" s="76" t="s">
        <v>224</v>
      </c>
      <c r="D494" s="76"/>
      <c r="E494" s="12" t="s">
        <v>225</v>
      </c>
      <c r="F494" s="6">
        <f t="shared" si="657"/>
        <v>155.30000000000001</v>
      </c>
      <c r="G494" s="6">
        <f t="shared" si="657"/>
        <v>0</v>
      </c>
      <c r="H494" s="6">
        <f t="shared" si="657"/>
        <v>155.30000000000001</v>
      </c>
      <c r="I494" s="6">
        <f t="shared" si="657"/>
        <v>0</v>
      </c>
      <c r="J494" s="6">
        <f t="shared" si="657"/>
        <v>0</v>
      </c>
      <c r="K494" s="6">
        <f t="shared" si="657"/>
        <v>90.9</v>
      </c>
      <c r="L494" s="6">
        <f t="shared" si="657"/>
        <v>246.20000000000002</v>
      </c>
      <c r="M494" s="6">
        <f t="shared" si="657"/>
        <v>119.5</v>
      </c>
      <c r="N494" s="6">
        <f t="shared" si="657"/>
        <v>0</v>
      </c>
      <c r="O494" s="6">
        <f t="shared" si="657"/>
        <v>119.5</v>
      </c>
      <c r="P494" s="6">
        <f t="shared" si="657"/>
        <v>0</v>
      </c>
      <c r="Q494" s="6">
        <f t="shared" si="657"/>
        <v>119.5</v>
      </c>
      <c r="R494" s="6">
        <f t="shared" si="658"/>
        <v>104</v>
      </c>
      <c r="S494" s="6">
        <f t="shared" si="657"/>
        <v>0</v>
      </c>
      <c r="T494" s="6">
        <f t="shared" si="657"/>
        <v>104</v>
      </c>
      <c r="U494" s="6">
        <f t="shared" si="657"/>
        <v>0</v>
      </c>
      <c r="V494" s="6">
        <f t="shared" si="657"/>
        <v>104</v>
      </c>
      <c r="W494" s="104"/>
    </row>
    <row r="495" spans="1:23" ht="31.5" outlineLevel="7" x14ac:dyDescent="0.2">
      <c r="A495" s="77" t="s">
        <v>513</v>
      </c>
      <c r="B495" s="77" t="s">
        <v>507</v>
      </c>
      <c r="C495" s="77" t="s">
        <v>224</v>
      </c>
      <c r="D495" s="77" t="s">
        <v>70</v>
      </c>
      <c r="E495" s="13" t="s">
        <v>71</v>
      </c>
      <c r="F495" s="7">
        <v>155.30000000000001</v>
      </c>
      <c r="G495" s="7"/>
      <c r="H495" s="7">
        <f>SUM(F495:G495)</f>
        <v>155.30000000000001</v>
      </c>
      <c r="I495" s="7"/>
      <c r="J495" s="7"/>
      <c r="K495" s="7">
        <f>69.5+21.4</f>
        <v>90.9</v>
      </c>
      <c r="L495" s="7">
        <f>SUM(H495:K495)</f>
        <v>246.20000000000002</v>
      </c>
      <c r="M495" s="7">
        <v>119.5</v>
      </c>
      <c r="N495" s="7"/>
      <c r="O495" s="7">
        <f>SUM(M495:N495)</f>
        <v>119.5</v>
      </c>
      <c r="P495" s="7"/>
      <c r="Q495" s="7">
        <f>SUM(O495:P495)</f>
        <v>119.5</v>
      </c>
      <c r="R495" s="7">
        <v>104</v>
      </c>
      <c r="S495" s="7"/>
      <c r="T495" s="7">
        <f>SUM(R495:S495)</f>
        <v>104</v>
      </c>
      <c r="U495" s="7"/>
      <c r="V495" s="7">
        <f>SUM(T495:U495)</f>
        <v>104</v>
      </c>
      <c r="W495" s="104"/>
    </row>
    <row r="496" spans="1:23" ht="31.5" hidden="1" outlineLevel="2" x14ac:dyDescent="0.2">
      <c r="A496" s="76" t="s">
        <v>513</v>
      </c>
      <c r="B496" s="76" t="s">
        <v>507</v>
      </c>
      <c r="C496" s="76" t="s">
        <v>34</v>
      </c>
      <c r="D496" s="76"/>
      <c r="E496" s="12" t="s">
        <v>35</v>
      </c>
      <c r="F496" s="6">
        <f t="shared" ref="F496:T496" si="659">F497+F501</f>
        <v>380</v>
      </c>
      <c r="G496" s="6">
        <f t="shared" ref="G496:J496" si="660">G497+G501</f>
        <v>0</v>
      </c>
      <c r="H496" s="6">
        <f t="shared" si="660"/>
        <v>380</v>
      </c>
      <c r="I496" s="6">
        <f t="shared" si="660"/>
        <v>0</v>
      </c>
      <c r="J496" s="6">
        <f t="shared" si="660"/>
        <v>0</v>
      </c>
      <c r="K496" s="6">
        <f t="shared" ref="K496:L496" si="661">K497+K501</f>
        <v>0</v>
      </c>
      <c r="L496" s="6">
        <f t="shared" si="661"/>
        <v>380</v>
      </c>
      <c r="M496" s="6">
        <f t="shared" si="659"/>
        <v>292.60000000000002</v>
      </c>
      <c r="N496" s="6">
        <f t="shared" si="659"/>
        <v>0</v>
      </c>
      <c r="O496" s="6">
        <f t="shared" si="659"/>
        <v>292.60000000000002</v>
      </c>
      <c r="P496" s="6">
        <f t="shared" si="659"/>
        <v>0</v>
      </c>
      <c r="Q496" s="6">
        <f t="shared" si="659"/>
        <v>292.60000000000002</v>
      </c>
      <c r="R496" s="6">
        <f t="shared" si="659"/>
        <v>254.6</v>
      </c>
      <c r="S496" s="6">
        <f t="shared" si="659"/>
        <v>0</v>
      </c>
      <c r="T496" s="6">
        <f t="shared" si="659"/>
        <v>254.6</v>
      </c>
      <c r="U496" s="6">
        <f t="shared" ref="U496:V496" si="662">U497+U501</f>
        <v>0</v>
      </c>
      <c r="V496" s="6">
        <f t="shared" si="662"/>
        <v>254.6</v>
      </c>
      <c r="W496" s="104"/>
    </row>
    <row r="497" spans="1:23" ht="15.75" hidden="1" outlineLevel="3" x14ac:dyDescent="0.2">
      <c r="A497" s="76" t="s">
        <v>513</v>
      </c>
      <c r="B497" s="76" t="s">
        <v>507</v>
      </c>
      <c r="C497" s="76" t="s">
        <v>76</v>
      </c>
      <c r="D497" s="76"/>
      <c r="E497" s="12" t="s">
        <v>77</v>
      </c>
      <c r="F497" s="6">
        <f t="shared" ref="F497:V499" si="663">F498</f>
        <v>300</v>
      </c>
      <c r="G497" s="6">
        <f t="shared" si="663"/>
        <v>0</v>
      </c>
      <c r="H497" s="6">
        <f t="shared" si="663"/>
        <v>300</v>
      </c>
      <c r="I497" s="6">
        <f t="shared" si="663"/>
        <v>0</v>
      </c>
      <c r="J497" s="6">
        <f t="shared" si="663"/>
        <v>0</v>
      </c>
      <c r="K497" s="6">
        <f t="shared" si="663"/>
        <v>0</v>
      </c>
      <c r="L497" s="6">
        <f t="shared" si="663"/>
        <v>300</v>
      </c>
      <c r="M497" s="6">
        <f t="shared" ref="M497:M499" si="664">M498</f>
        <v>231</v>
      </c>
      <c r="N497" s="6">
        <f t="shared" si="663"/>
        <v>0</v>
      </c>
      <c r="O497" s="6">
        <f t="shared" si="663"/>
        <v>231</v>
      </c>
      <c r="P497" s="6">
        <f t="shared" si="663"/>
        <v>0</v>
      </c>
      <c r="Q497" s="6">
        <f t="shared" si="663"/>
        <v>231</v>
      </c>
      <c r="R497" s="6">
        <f>R498</f>
        <v>201</v>
      </c>
      <c r="S497" s="6">
        <f t="shared" si="663"/>
        <v>0</v>
      </c>
      <c r="T497" s="6">
        <f t="shared" si="663"/>
        <v>201</v>
      </c>
      <c r="U497" s="6">
        <f t="shared" si="663"/>
        <v>0</v>
      </c>
      <c r="V497" s="6">
        <f t="shared" si="663"/>
        <v>201</v>
      </c>
      <c r="W497" s="104"/>
    </row>
    <row r="498" spans="1:23" ht="30" hidden="1" customHeight="1" outlineLevel="4" x14ac:dyDescent="0.2">
      <c r="A498" s="76" t="s">
        <v>513</v>
      </c>
      <c r="B498" s="76" t="s">
        <v>507</v>
      </c>
      <c r="C498" s="76" t="s">
        <v>78</v>
      </c>
      <c r="D498" s="76"/>
      <c r="E498" s="12" t="s">
        <v>79</v>
      </c>
      <c r="F498" s="6">
        <f t="shared" si="663"/>
        <v>300</v>
      </c>
      <c r="G498" s="6">
        <f t="shared" si="663"/>
        <v>0</v>
      </c>
      <c r="H498" s="6">
        <f t="shared" si="663"/>
        <v>300</v>
      </c>
      <c r="I498" s="6">
        <f t="shared" si="663"/>
        <v>0</v>
      </c>
      <c r="J498" s="6">
        <f t="shared" si="663"/>
        <v>0</v>
      </c>
      <c r="K498" s="6">
        <f t="shared" si="663"/>
        <v>0</v>
      </c>
      <c r="L498" s="6">
        <f t="shared" si="663"/>
        <v>300</v>
      </c>
      <c r="M498" s="6">
        <f t="shared" si="664"/>
        <v>231</v>
      </c>
      <c r="N498" s="6">
        <f t="shared" si="663"/>
        <v>0</v>
      </c>
      <c r="O498" s="6">
        <f t="shared" si="663"/>
        <v>231</v>
      </c>
      <c r="P498" s="6">
        <f t="shared" si="663"/>
        <v>0</v>
      </c>
      <c r="Q498" s="6">
        <f t="shared" si="663"/>
        <v>231</v>
      </c>
      <c r="R498" s="6">
        <f t="shared" ref="R498:R499" si="665">R499</f>
        <v>201</v>
      </c>
      <c r="S498" s="6">
        <f t="shared" si="663"/>
        <v>0</v>
      </c>
      <c r="T498" s="6">
        <f t="shared" si="663"/>
        <v>201</v>
      </c>
      <c r="U498" s="6">
        <f t="shared" si="663"/>
        <v>0</v>
      </c>
      <c r="V498" s="6">
        <f t="shared" si="663"/>
        <v>201</v>
      </c>
      <c r="W498" s="104"/>
    </row>
    <row r="499" spans="1:23" ht="15.75" hidden="1" outlineLevel="5" x14ac:dyDescent="0.2">
      <c r="A499" s="76" t="s">
        <v>513</v>
      </c>
      <c r="B499" s="76" t="s">
        <v>507</v>
      </c>
      <c r="C499" s="76" t="s">
        <v>80</v>
      </c>
      <c r="D499" s="76"/>
      <c r="E499" s="12" t="s">
        <v>81</v>
      </c>
      <c r="F499" s="6">
        <f t="shared" si="663"/>
        <v>300</v>
      </c>
      <c r="G499" s="6">
        <f t="shared" si="663"/>
        <v>0</v>
      </c>
      <c r="H499" s="6">
        <f t="shared" si="663"/>
        <v>300</v>
      </c>
      <c r="I499" s="6">
        <f t="shared" si="663"/>
        <v>0</v>
      </c>
      <c r="J499" s="6">
        <f t="shared" si="663"/>
        <v>0</v>
      </c>
      <c r="K499" s="6">
        <f t="shared" si="663"/>
        <v>0</v>
      </c>
      <c r="L499" s="6">
        <f t="shared" si="663"/>
        <v>300</v>
      </c>
      <c r="M499" s="6">
        <f t="shared" si="664"/>
        <v>231</v>
      </c>
      <c r="N499" s="6">
        <f t="shared" si="663"/>
        <v>0</v>
      </c>
      <c r="O499" s="6">
        <f t="shared" si="663"/>
        <v>231</v>
      </c>
      <c r="P499" s="6">
        <f t="shared" si="663"/>
        <v>0</v>
      </c>
      <c r="Q499" s="6">
        <f t="shared" si="663"/>
        <v>231</v>
      </c>
      <c r="R499" s="6">
        <f t="shared" si="665"/>
        <v>201</v>
      </c>
      <c r="S499" s="6">
        <f t="shared" si="663"/>
        <v>0</v>
      </c>
      <c r="T499" s="6">
        <f t="shared" si="663"/>
        <v>201</v>
      </c>
      <c r="U499" s="6">
        <f t="shared" si="663"/>
        <v>0</v>
      </c>
      <c r="V499" s="6">
        <f t="shared" si="663"/>
        <v>201</v>
      </c>
      <c r="W499" s="104"/>
    </row>
    <row r="500" spans="1:23" ht="15.75" hidden="1" outlineLevel="7" x14ac:dyDescent="0.2">
      <c r="A500" s="77" t="s">
        <v>513</v>
      </c>
      <c r="B500" s="77" t="s">
        <v>507</v>
      </c>
      <c r="C500" s="77" t="s">
        <v>80</v>
      </c>
      <c r="D500" s="77" t="s">
        <v>7</v>
      </c>
      <c r="E500" s="13" t="s">
        <v>8</v>
      </c>
      <c r="F500" s="7">
        <v>300</v>
      </c>
      <c r="G500" s="7"/>
      <c r="H500" s="7">
        <f>SUM(F500:G500)</f>
        <v>300</v>
      </c>
      <c r="I500" s="7"/>
      <c r="J500" s="7"/>
      <c r="K500" s="7"/>
      <c r="L500" s="7">
        <f>SUM(H500:K500)</f>
        <v>300</v>
      </c>
      <c r="M500" s="7">
        <v>231</v>
      </c>
      <c r="N500" s="7"/>
      <c r="O500" s="7">
        <f>SUM(M500:N500)</f>
        <v>231</v>
      </c>
      <c r="P500" s="7"/>
      <c r="Q500" s="7">
        <f>SUM(O500:P500)</f>
        <v>231</v>
      </c>
      <c r="R500" s="7">
        <v>201</v>
      </c>
      <c r="S500" s="7"/>
      <c r="T500" s="7">
        <f>SUM(R500:S500)</f>
        <v>201</v>
      </c>
      <c r="U500" s="7"/>
      <c r="V500" s="7">
        <f>SUM(T500:U500)</f>
        <v>201</v>
      </c>
      <c r="W500" s="104"/>
    </row>
    <row r="501" spans="1:23" ht="32.25" hidden="1" customHeight="1" outlineLevel="3" x14ac:dyDescent="0.2">
      <c r="A501" s="76" t="s">
        <v>513</v>
      </c>
      <c r="B501" s="76" t="s">
        <v>507</v>
      </c>
      <c r="C501" s="76" t="s">
        <v>36</v>
      </c>
      <c r="D501" s="76"/>
      <c r="E501" s="12" t="s">
        <v>37</v>
      </c>
      <c r="F501" s="6">
        <f t="shared" ref="F501:V501" si="666">F502</f>
        <v>80</v>
      </c>
      <c r="G501" s="6">
        <f t="shared" si="666"/>
        <v>0</v>
      </c>
      <c r="H501" s="6">
        <f t="shared" si="666"/>
        <v>80</v>
      </c>
      <c r="I501" s="6">
        <f t="shared" si="666"/>
        <v>0</v>
      </c>
      <c r="J501" s="6">
        <f t="shared" si="666"/>
        <v>0</v>
      </c>
      <c r="K501" s="6">
        <f t="shared" si="666"/>
        <v>0</v>
      </c>
      <c r="L501" s="6">
        <f t="shared" si="666"/>
        <v>80</v>
      </c>
      <c r="M501" s="6">
        <f t="shared" si="666"/>
        <v>61.6</v>
      </c>
      <c r="N501" s="6">
        <f t="shared" si="666"/>
        <v>0</v>
      </c>
      <c r="O501" s="6">
        <f t="shared" si="666"/>
        <v>61.6</v>
      </c>
      <c r="P501" s="6">
        <f t="shared" si="666"/>
        <v>0</v>
      </c>
      <c r="Q501" s="6">
        <f t="shared" si="666"/>
        <v>61.6</v>
      </c>
      <c r="R501" s="6">
        <f>R502</f>
        <v>53.6</v>
      </c>
      <c r="S501" s="6">
        <f t="shared" si="666"/>
        <v>0</v>
      </c>
      <c r="T501" s="6">
        <f t="shared" si="666"/>
        <v>53.6</v>
      </c>
      <c r="U501" s="6">
        <f t="shared" si="666"/>
        <v>0</v>
      </c>
      <c r="V501" s="6">
        <f t="shared" si="666"/>
        <v>53.6</v>
      </c>
      <c r="W501" s="104"/>
    </row>
    <row r="502" spans="1:23" ht="31.5" hidden="1" outlineLevel="4" x14ac:dyDescent="0.2">
      <c r="A502" s="76" t="s">
        <v>513</v>
      </c>
      <c r="B502" s="76" t="s">
        <v>507</v>
      </c>
      <c r="C502" s="76" t="s">
        <v>91</v>
      </c>
      <c r="D502" s="76"/>
      <c r="E502" s="12" t="s">
        <v>92</v>
      </c>
      <c r="F502" s="6">
        <f t="shared" ref="F502:Q502" si="667">F503+F505</f>
        <v>80</v>
      </c>
      <c r="G502" s="6">
        <f t="shared" ref="G502:J502" si="668">G503+G505</f>
        <v>0</v>
      </c>
      <c r="H502" s="6">
        <f t="shared" si="668"/>
        <v>80</v>
      </c>
      <c r="I502" s="6">
        <f t="shared" si="668"/>
        <v>0</v>
      </c>
      <c r="J502" s="6">
        <f t="shared" si="668"/>
        <v>0</v>
      </c>
      <c r="K502" s="6">
        <f t="shared" ref="K502:L502" si="669">K503+K505</f>
        <v>0</v>
      </c>
      <c r="L502" s="6">
        <f t="shared" si="669"/>
        <v>80</v>
      </c>
      <c r="M502" s="6">
        <f t="shared" si="667"/>
        <v>61.6</v>
      </c>
      <c r="N502" s="6">
        <f t="shared" si="667"/>
        <v>0</v>
      </c>
      <c r="O502" s="6">
        <f t="shared" si="667"/>
        <v>61.6</v>
      </c>
      <c r="P502" s="6">
        <f t="shared" si="667"/>
        <v>0</v>
      </c>
      <c r="Q502" s="6">
        <f t="shared" si="667"/>
        <v>61.6</v>
      </c>
      <c r="R502" s="6">
        <f t="shared" ref="R502:V502" si="670">R503+R505</f>
        <v>53.6</v>
      </c>
      <c r="S502" s="6">
        <f t="shared" si="670"/>
        <v>0</v>
      </c>
      <c r="T502" s="6">
        <f t="shared" si="670"/>
        <v>53.6</v>
      </c>
      <c r="U502" s="6">
        <f t="shared" si="670"/>
        <v>0</v>
      </c>
      <c r="V502" s="6">
        <f t="shared" si="670"/>
        <v>53.6</v>
      </c>
      <c r="W502" s="104"/>
    </row>
    <row r="503" spans="1:23" ht="15.75" hidden="1" outlineLevel="5" x14ac:dyDescent="0.2">
      <c r="A503" s="76" t="s">
        <v>513</v>
      </c>
      <c r="B503" s="76" t="s">
        <v>507</v>
      </c>
      <c r="C503" s="76" t="s">
        <v>93</v>
      </c>
      <c r="D503" s="76"/>
      <c r="E503" s="12" t="s">
        <v>94</v>
      </c>
      <c r="F503" s="6">
        <f t="shared" ref="F503:V503" si="671">F504</f>
        <v>30</v>
      </c>
      <c r="G503" s="6">
        <f t="shared" si="671"/>
        <v>0</v>
      </c>
      <c r="H503" s="6">
        <f t="shared" si="671"/>
        <v>30</v>
      </c>
      <c r="I503" s="6">
        <f t="shared" si="671"/>
        <v>0</v>
      </c>
      <c r="J503" s="6">
        <f t="shared" si="671"/>
        <v>0</v>
      </c>
      <c r="K503" s="6">
        <f t="shared" si="671"/>
        <v>0</v>
      </c>
      <c r="L503" s="6">
        <f t="shared" si="671"/>
        <v>30</v>
      </c>
      <c r="M503" s="6">
        <f t="shared" si="671"/>
        <v>23.1</v>
      </c>
      <c r="N503" s="6">
        <f t="shared" si="671"/>
        <v>0</v>
      </c>
      <c r="O503" s="6">
        <f t="shared" si="671"/>
        <v>23.1</v>
      </c>
      <c r="P503" s="6">
        <f t="shared" si="671"/>
        <v>0</v>
      </c>
      <c r="Q503" s="6">
        <f t="shared" si="671"/>
        <v>23.1</v>
      </c>
      <c r="R503" s="6">
        <f>R504</f>
        <v>20.100000000000001</v>
      </c>
      <c r="S503" s="6">
        <f t="shared" si="671"/>
        <v>0</v>
      </c>
      <c r="T503" s="6">
        <f t="shared" si="671"/>
        <v>20.100000000000001</v>
      </c>
      <c r="U503" s="6">
        <f t="shared" si="671"/>
        <v>0</v>
      </c>
      <c r="V503" s="6">
        <f t="shared" si="671"/>
        <v>20.100000000000001</v>
      </c>
      <c r="W503" s="104"/>
    </row>
    <row r="504" spans="1:23" ht="31.5" hidden="1" outlineLevel="7" x14ac:dyDescent="0.2">
      <c r="A504" s="77" t="s">
        <v>513</v>
      </c>
      <c r="B504" s="77" t="s">
        <v>507</v>
      </c>
      <c r="C504" s="77" t="s">
        <v>93</v>
      </c>
      <c r="D504" s="77" t="s">
        <v>70</v>
      </c>
      <c r="E504" s="13" t="s">
        <v>71</v>
      </c>
      <c r="F504" s="7">
        <v>30</v>
      </c>
      <c r="G504" s="7"/>
      <c r="H504" s="7">
        <f>SUM(F504:G504)</f>
        <v>30</v>
      </c>
      <c r="I504" s="7"/>
      <c r="J504" s="7"/>
      <c r="K504" s="7"/>
      <c r="L504" s="7">
        <f>SUM(H504:K504)</f>
        <v>30</v>
      </c>
      <c r="M504" s="7">
        <v>23.1</v>
      </c>
      <c r="N504" s="7"/>
      <c r="O504" s="7">
        <f>SUM(M504:N504)</f>
        <v>23.1</v>
      </c>
      <c r="P504" s="7"/>
      <c r="Q504" s="7">
        <f>SUM(O504:P504)</f>
        <v>23.1</v>
      </c>
      <c r="R504" s="7">
        <v>20.100000000000001</v>
      </c>
      <c r="S504" s="7"/>
      <c r="T504" s="7">
        <f>SUM(R504:S504)</f>
        <v>20.100000000000001</v>
      </c>
      <c r="U504" s="7"/>
      <c r="V504" s="7">
        <f>SUM(T504:U504)</f>
        <v>20.100000000000001</v>
      </c>
      <c r="W504" s="104"/>
    </row>
    <row r="505" spans="1:23" ht="15.75" hidden="1" outlineLevel="5" x14ac:dyDescent="0.2">
      <c r="A505" s="76" t="s">
        <v>513</v>
      </c>
      <c r="B505" s="76" t="s">
        <v>507</v>
      </c>
      <c r="C505" s="76" t="s">
        <v>240</v>
      </c>
      <c r="D505" s="76"/>
      <c r="E505" s="12" t="s">
        <v>241</v>
      </c>
      <c r="F505" s="6">
        <f t="shared" ref="F505:V505" si="672">F506</f>
        <v>50</v>
      </c>
      <c r="G505" s="6">
        <f t="shared" si="672"/>
        <v>0</v>
      </c>
      <c r="H505" s="6">
        <f t="shared" si="672"/>
        <v>50</v>
      </c>
      <c r="I505" s="6">
        <f t="shared" si="672"/>
        <v>0</v>
      </c>
      <c r="J505" s="6">
        <f t="shared" si="672"/>
        <v>0</v>
      </c>
      <c r="K505" s="6">
        <f t="shared" si="672"/>
        <v>0</v>
      </c>
      <c r="L505" s="6">
        <f t="shared" si="672"/>
        <v>50</v>
      </c>
      <c r="M505" s="6">
        <f t="shared" si="672"/>
        <v>38.5</v>
      </c>
      <c r="N505" s="6">
        <f t="shared" si="672"/>
        <v>0</v>
      </c>
      <c r="O505" s="6">
        <f t="shared" si="672"/>
        <v>38.5</v>
      </c>
      <c r="P505" s="6">
        <f t="shared" si="672"/>
        <v>0</v>
      </c>
      <c r="Q505" s="6">
        <f t="shared" si="672"/>
        <v>38.5</v>
      </c>
      <c r="R505" s="6">
        <f>R506</f>
        <v>33.5</v>
      </c>
      <c r="S505" s="6">
        <f t="shared" si="672"/>
        <v>0</v>
      </c>
      <c r="T505" s="6">
        <f t="shared" si="672"/>
        <v>33.5</v>
      </c>
      <c r="U505" s="6">
        <f t="shared" si="672"/>
        <v>0</v>
      </c>
      <c r="V505" s="6">
        <f t="shared" si="672"/>
        <v>33.5</v>
      </c>
      <c r="W505" s="104"/>
    </row>
    <row r="506" spans="1:23" ht="31.5" hidden="1" outlineLevel="7" x14ac:dyDescent="0.2">
      <c r="A506" s="77" t="s">
        <v>513</v>
      </c>
      <c r="B506" s="77" t="s">
        <v>507</v>
      </c>
      <c r="C506" s="77" t="s">
        <v>240</v>
      </c>
      <c r="D506" s="77" t="s">
        <v>70</v>
      </c>
      <c r="E506" s="13" t="s">
        <v>71</v>
      </c>
      <c r="F506" s="7">
        <v>50</v>
      </c>
      <c r="G506" s="7"/>
      <c r="H506" s="7">
        <f>SUM(F506:G506)</f>
        <v>50</v>
      </c>
      <c r="I506" s="7"/>
      <c r="J506" s="7"/>
      <c r="K506" s="7"/>
      <c r="L506" s="7">
        <f>SUM(H506:K506)</f>
        <v>50</v>
      </c>
      <c r="M506" s="7">
        <v>38.5</v>
      </c>
      <c r="N506" s="7"/>
      <c r="O506" s="7">
        <f>SUM(M506:N506)</f>
        <v>38.5</v>
      </c>
      <c r="P506" s="7"/>
      <c r="Q506" s="7">
        <f>SUM(O506:P506)</f>
        <v>38.5</v>
      </c>
      <c r="R506" s="7">
        <v>33.5</v>
      </c>
      <c r="S506" s="7"/>
      <c r="T506" s="7">
        <f>SUM(R506:S506)</f>
        <v>33.5</v>
      </c>
      <c r="U506" s="7"/>
      <c r="V506" s="7">
        <f>SUM(T506:U506)</f>
        <v>33.5</v>
      </c>
      <c r="W506" s="104"/>
    </row>
    <row r="507" spans="1:23" ht="15.75" outlineLevel="7" x14ac:dyDescent="0.2">
      <c r="A507" s="72" t="s">
        <v>513</v>
      </c>
      <c r="B507" s="72" t="s">
        <v>566</v>
      </c>
      <c r="C507" s="72"/>
      <c r="D507" s="72"/>
      <c r="E507" s="25" t="s">
        <v>567</v>
      </c>
      <c r="F507" s="7"/>
      <c r="G507" s="7"/>
      <c r="H507" s="7"/>
      <c r="I507" s="7"/>
      <c r="J507" s="6">
        <f t="shared" ref="J507:L511" si="673">J508</f>
        <v>1692.19938</v>
      </c>
      <c r="K507" s="6">
        <f t="shared" si="673"/>
        <v>0</v>
      </c>
      <c r="L507" s="6">
        <f t="shared" si="673"/>
        <v>1692.19938</v>
      </c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104"/>
    </row>
    <row r="508" spans="1:23" ht="31.5" outlineLevel="7" x14ac:dyDescent="0.2">
      <c r="A508" s="72" t="s">
        <v>513</v>
      </c>
      <c r="B508" s="72" t="s">
        <v>566</v>
      </c>
      <c r="C508" s="72" t="s">
        <v>166</v>
      </c>
      <c r="D508" s="72"/>
      <c r="E508" s="25" t="s">
        <v>167</v>
      </c>
      <c r="F508" s="7"/>
      <c r="G508" s="7"/>
      <c r="H508" s="7"/>
      <c r="I508" s="7"/>
      <c r="J508" s="6">
        <f t="shared" si="673"/>
        <v>1692.19938</v>
      </c>
      <c r="K508" s="6">
        <f t="shared" si="673"/>
        <v>0</v>
      </c>
      <c r="L508" s="6">
        <f t="shared" si="673"/>
        <v>1692.19938</v>
      </c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104"/>
    </row>
    <row r="509" spans="1:23" ht="15.75" outlineLevel="7" x14ac:dyDescent="0.2">
      <c r="A509" s="72" t="s">
        <v>513</v>
      </c>
      <c r="B509" s="72" t="s">
        <v>566</v>
      </c>
      <c r="C509" s="72" t="s">
        <v>354</v>
      </c>
      <c r="D509" s="72"/>
      <c r="E509" s="25" t="s">
        <v>355</v>
      </c>
      <c r="F509" s="7"/>
      <c r="G509" s="7"/>
      <c r="H509" s="7"/>
      <c r="I509" s="7"/>
      <c r="J509" s="6">
        <f t="shared" si="673"/>
        <v>1692.19938</v>
      </c>
      <c r="K509" s="6">
        <f t="shared" si="673"/>
        <v>0</v>
      </c>
      <c r="L509" s="6">
        <f t="shared" si="673"/>
        <v>1692.19938</v>
      </c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104"/>
    </row>
    <row r="510" spans="1:23" ht="31.5" outlineLevel="7" x14ac:dyDescent="0.2">
      <c r="A510" s="72" t="s">
        <v>513</v>
      </c>
      <c r="B510" s="72" t="s">
        <v>566</v>
      </c>
      <c r="C510" s="72" t="s">
        <v>356</v>
      </c>
      <c r="D510" s="72"/>
      <c r="E510" s="25" t="s">
        <v>357</v>
      </c>
      <c r="F510" s="7"/>
      <c r="G510" s="7"/>
      <c r="H510" s="7"/>
      <c r="I510" s="7"/>
      <c r="J510" s="6">
        <f t="shared" si="673"/>
        <v>1692.19938</v>
      </c>
      <c r="K510" s="6">
        <f t="shared" si="673"/>
        <v>0</v>
      </c>
      <c r="L510" s="6">
        <f t="shared" si="673"/>
        <v>1692.19938</v>
      </c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104"/>
    </row>
    <row r="511" spans="1:23" ht="15.75" outlineLevel="7" x14ac:dyDescent="0.2">
      <c r="A511" s="72" t="s">
        <v>513</v>
      </c>
      <c r="B511" s="72" t="s">
        <v>566</v>
      </c>
      <c r="C511" s="72" t="s">
        <v>358</v>
      </c>
      <c r="D511" s="72"/>
      <c r="E511" s="25" t="s">
        <v>359</v>
      </c>
      <c r="F511" s="7"/>
      <c r="G511" s="7"/>
      <c r="H511" s="7"/>
      <c r="I511" s="7"/>
      <c r="J511" s="6">
        <f t="shared" si="673"/>
        <v>1692.19938</v>
      </c>
      <c r="K511" s="6">
        <f t="shared" si="673"/>
        <v>0</v>
      </c>
      <c r="L511" s="6">
        <f t="shared" si="673"/>
        <v>1692.19938</v>
      </c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104"/>
    </row>
    <row r="512" spans="1:23" ht="31.5" outlineLevel="7" x14ac:dyDescent="0.2">
      <c r="A512" s="73" t="s">
        <v>513</v>
      </c>
      <c r="B512" s="73" t="s">
        <v>566</v>
      </c>
      <c r="C512" s="73" t="s">
        <v>358</v>
      </c>
      <c r="D512" s="73" t="s">
        <v>70</v>
      </c>
      <c r="E512" s="26" t="s">
        <v>71</v>
      </c>
      <c r="F512" s="7"/>
      <c r="G512" s="7"/>
      <c r="H512" s="7"/>
      <c r="I512" s="7"/>
      <c r="J512" s="7">
        <v>1692.19938</v>
      </c>
      <c r="K512" s="7"/>
      <c r="L512" s="7">
        <f>SUM(H512:K512)</f>
        <v>1692.19938</v>
      </c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104"/>
    </row>
    <row r="513" spans="1:23" ht="15.75" hidden="1" outlineLevel="1" x14ac:dyDescent="0.2">
      <c r="A513" s="76" t="s">
        <v>513</v>
      </c>
      <c r="B513" s="76" t="s">
        <v>568</v>
      </c>
      <c r="C513" s="76"/>
      <c r="D513" s="76"/>
      <c r="E513" s="12" t="s">
        <v>569</v>
      </c>
      <c r="F513" s="6">
        <f t="shared" ref="F513:V517" si="674">F514</f>
        <v>12113.9</v>
      </c>
      <c r="G513" s="6">
        <f t="shared" si="674"/>
        <v>0</v>
      </c>
      <c r="H513" s="6">
        <f t="shared" si="674"/>
        <v>12113.9</v>
      </c>
      <c r="I513" s="6">
        <f t="shared" si="674"/>
        <v>0</v>
      </c>
      <c r="J513" s="6">
        <f t="shared" si="674"/>
        <v>0</v>
      </c>
      <c r="K513" s="6">
        <f t="shared" si="674"/>
        <v>0</v>
      </c>
      <c r="L513" s="6">
        <f t="shared" si="674"/>
        <v>12113.9</v>
      </c>
      <c r="M513" s="6">
        <f t="shared" ref="M513:M517" si="675">M514</f>
        <v>12113.9</v>
      </c>
      <c r="N513" s="6">
        <f t="shared" si="674"/>
        <v>0</v>
      </c>
      <c r="O513" s="6">
        <f t="shared" si="674"/>
        <v>12113.9</v>
      </c>
      <c r="P513" s="6">
        <f t="shared" si="674"/>
        <v>0</v>
      </c>
      <c r="Q513" s="6">
        <f t="shared" si="674"/>
        <v>12113.9</v>
      </c>
      <c r="R513" s="6">
        <f t="shared" ref="R513:R517" si="676">R514</f>
        <v>12113.9</v>
      </c>
      <c r="S513" s="6">
        <f t="shared" si="674"/>
        <v>0</v>
      </c>
      <c r="T513" s="6">
        <f t="shared" si="674"/>
        <v>12113.9</v>
      </c>
      <c r="U513" s="6">
        <f t="shared" si="674"/>
        <v>0</v>
      </c>
      <c r="V513" s="6">
        <f t="shared" si="674"/>
        <v>12113.9</v>
      </c>
      <c r="W513" s="104"/>
    </row>
    <row r="514" spans="1:23" ht="31.5" hidden="1" outlineLevel="2" x14ac:dyDescent="0.2">
      <c r="A514" s="76" t="s">
        <v>513</v>
      </c>
      <c r="B514" s="76" t="s">
        <v>568</v>
      </c>
      <c r="C514" s="76" t="s">
        <v>34</v>
      </c>
      <c r="D514" s="76"/>
      <c r="E514" s="12" t="s">
        <v>35</v>
      </c>
      <c r="F514" s="6">
        <f t="shared" si="674"/>
        <v>12113.9</v>
      </c>
      <c r="G514" s="6">
        <f t="shared" si="674"/>
        <v>0</v>
      </c>
      <c r="H514" s="6">
        <f t="shared" si="674"/>
        <v>12113.9</v>
      </c>
      <c r="I514" s="6">
        <f t="shared" si="674"/>
        <v>0</v>
      </c>
      <c r="J514" s="6">
        <f t="shared" si="674"/>
        <v>0</v>
      </c>
      <c r="K514" s="6">
        <f t="shared" si="674"/>
        <v>0</v>
      </c>
      <c r="L514" s="6">
        <f t="shared" si="674"/>
        <v>12113.9</v>
      </c>
      <c r="M514" s="6">
        <f t="shared" si="675"/>
        <v>12113.9</v>
      </c>
      <c r="N514" s="6">
        <f t="shared" si="674"/>
        <v>0</v>
      </c>
      <c r="O514" s="6">
        <f t="shared" si="674"/>
        <v>12113.9</v>
      </c>
      <c r="P514" s="6">
        <f t="shared" si="674"/>
        <v>0</v>
      </c>
      <c r="Q514" s="6">
        <f t="shared" si="674"/>
        <v>12113.9</v>
      </c>
      <c r="R514" s="6">
        <f t="shared" si="676"/>
        <v>12113.9</v>
      </c>
      <c r="S514" s="6">
        <f t="shared" si="674"/>
        <v>0</v>
      </c>
      <c r="T514" s="6">
        <f t="shared" si="674"/>
        <v>12113.9</v>
      </c>
      <c r="U514" s="6">
        <f t="shared" si="674"/>
        <v>0</v>
      </c>
      <c r="V514" s="6">
        <f t="shared" si="674"/>
        <v>12113.9</v>
      </c>
      <c r="W514" s="104"/>
    </row>
    <row r="515" spans="1:23" ht="32.25" hidden="1" customHeight="1" outlineLevel="3" x14ac:dyDescent="0.2">
      <c r="A515" s="76" t="s">
        <v>513</v>
      </c>
      <c r="B515" s="76" t="s">
        <v>568</v>
      </c>
      <c r="C515" s="76" t="s">
        <v>36</v>
      </c>
      <c r="D515" s="76"/>
      <c r="E515" s="12" t="s">
        <v>37</v>
      </c>
      <c r="F515" s="6">
        <f t="shared" si="674"/>
        <v>12113.9</v>
      </c>
      <c r="G515" s="6">
        <f t="shared" si="674"/>
        <v>0</v>
      </c>
      <c r="H515" s="6">
        <f t="shared" si="674"/>
        <v>12113.9</v>
      </c>
      <c r="I515" s="6">
        <f t="shared" si="674"/>
        <v>0</v>
      </c>
      <c r="J515" s="6">
        <f t="shared" si="674"/>
        <v>0</v>
      </c>
      <c r="K515" s="6">
        <f t="shared" si="674"/>
        <v>0</v>
      </c>
      <c r="L515" s="6">
        <f t="shared" si="674"/>
        <v>12113.9</v>
      </c>
      <c r="M515" s="6">
        <f t="shared" si="675"/>
        <v>12113.9</v>
      </c>
      <c r="N515" s="6">
        <f t="shared" si="674"/>
        <v>0</v>
      </c>
      <c r="O515" s="6">
        <f t="shared" si="674"/>
        <v>12113.9</v>
      </c>
      <c r="P515" s="6">
        <f t="shared" si="674"/>
        <v>0</v>
      </c>
      <c r="Q515" s="6">
        <f t="shared" si="674"/>
        <v>12113.9</v>
      </c>
      <c r="R515" s="6">
        <f t="shared" si="676"/>
        <v>12113.9</v>
      </c>
      <c r="S515" s="6">
        <f t="shared" si="674"/>
        <v>0</v>
      </c>
      <c r="T515" s="6">
        <f t="shared" si="674"/>
        <v>12113.9</v>
      </c>
      <c r="U515" s="6">
        <f t="shared" si="674"/>
        <v>0</v>
      </c>
      <c r="V515" s="6">
        <f t="shared" si="674"/>
        <v>12113.9</v>
      </c>
      <c r="W515" s="104"/>
    </row>
    <row r="516" spans="1:23" ht="31.5" hidden="1" outlineLevel="4" x14ac:dyDescent="0.2">
      <c r="A516" s="76" t="s">
        <v>513</v>
      </c>
      <c r="B516" s="76" t="s">
        <v>568</v>
      </c>
      <c r="C516" s="76" t="s">
        <v>91</v>
      </c>
      <c r="D516" s="76"/>
      <c r="E516" s="12" t="s">
        <v>92</v>
      </c>
      <c r="F516" s="6">
        <f t="shared" si="674"/>
        <v>12113.9</v>
      </c>
      <c r="G516" s="6">
        <f t="shared" si="674"/>
        <v>0</v>
      </c>
      <c r="H516" s="6">
        <f t="shared" si="674"/>
        <v>12113.9</v>
      </c>
      <c r="I516" s="6">
        <f t="shared" si="674"/>
        <v>0</v>
      </c>
      <c r="J516" s="6">
        <f t="shared" si="674"/>
        <v>0</v>
      </c>
      <c r="K516" s="6">
        <f t="shared" si="674"/>
        <v>0</v>
      </c>
      <c r="L516" s="6">
        <f t="shared" si="674"/>
        <v>12113.9</v>
      </c>
      <c r="M516" s="6">
        <f t="shared" si="675"/>
        <v>12113.9</v>
      </c>
      <c r="N516" s="6">
        <f t="shared" si="674"/>
        <v>0</v>
      </c>
      <c r="O516" s="6">
        <f t="shared" si="674"/>
        <v>12113.9</v>
      </c>
      <c r="P516" s="6">
        <f t="shared" si="674"/>
        <v>0</v>
      </c>
      <c r="Q516" s="6">
        <f t="shared" si="674"/>
        <v>12113.9</v>
      </c>
      <c r="R516" s="6">
        <f t="shared" si="676"/>
        <v>12113.9</v>
      </c>
      <c r="S516" s="6">
        <f t="shared" si="674"/>
        <v>0</v>
      </c>
      <c r="T516" s="6">
        <f t="shared" si="674"/>
        <v>12113.9</v>
      </c>
      <c r="U516" s="6">
        <f t="shared" si="674"/>
        <v>0</v>
      </c>
      <c r="V516" s="6">
        <f t="shared" si="674"/>
        <v>12113.9</v>
      </c>
      <c r="W516" s="104"/>
    </row>
    <row r="517" spans="1:23" ht="15.75" hidden="1" outlineLevel="5" x14ac:dyDescent="0.2">
      <c r="A517" s="76" t="s">
        <v>513</v>
      </c>
      <c r="B517" s="76" t="s">
        <v>568</v>
      </c>
      <c r="C517" s="76" t="s">
        <v>240</v>
      </c>
      <c r="D517" s="76"/>
      <c r="E517" s="12" t="s">
        <v>241</v>
      </c>
      <c r="F517" s="6">
        <f t="shared" si="674"/>
        <v>12113.9</v>
      </c>
      <c r="G517" s="6">
        <f t="shared" si="674"/>
        <v>0</v>
      </c>
      <c r="H517" s="6">
        <f t="shared" si="674"/>
        <v>12113.9</v>
      </c>
      <c r="I517" s="6">
        <f t="shared" si="674"/>
        <v>0</v>
      </c>
      <c r="J517" s="6">
        <f t="shared" si="674"/>
        <v>0</v>
      </c>
      <c r="K517" s="6">
        <f t="shared" si="674"/>
        <v>0</v>
      </c>
      <c r="L517" s="6">
        <f t="shared" si="674"/>
        <v>12113.9</v>
      </c>
      <c r="M517" s="6">
        <f t="shared" si="675"/>
        <v>12113.9</v>
      </c>
      <c r="N517" s="6">
        <f t="shared" si="674"/>
        <v>0</v>
      </c>
      <c r="O517" s="6">
        <f t="shared" si="674"/>
        <v>12113.9</v>
      </c>
      <c r="P517" s="6">
        <f t="shared" si="674"/>
        <v>0</v>
      </c>
      <c r="Q517" s="6">
        <f t="shared" si="674"/>
        <v>12113.9</v>
      </c>
      <c r="R517" s="6">
        <f t="shared" si="676"/>
        <v>12113.9</v>
      </c>
      <c r="S517" s="6">
        <f t="shared" si="674"/>
        <v>0</v>
      </c>
      <c r="T517" s="6">
        <f t="shared" si="674"/>
        <v>12113.9</v>
      </c>
      <c r="U517" s="6">
        <f t="shared" si="674"/>
        <v>0</v>
      </c>
      <c r="V517" s="6">
        <f t="shared" si="674"/>
        <v>12113.9</v>
      </c>
      <c r="W517" s="104"/>
    </row>
    <row r="518" spans="1:23" ht="31.5" hidden="1" outlineLevel="7" x14ac:dyDescent="0.2">
      <c r="A518" s="77" t="s">
        <v>513</v>
      </c>
      <c r="B518" s="77" t="s">
        <v>568</v>
      </c>
      <c r="C518" s="77" t="s">
        <v>240</v>
      </c>
      <c r="D518" s="77" t="s">
        <v>70</v>
      </c>
      <c r="E518" s="13" t="s">
        <v>71</v>
      </c>
      <c r="F518" s="7">
        <v>12113.9</v>
      </c>
      <c r="G518" s="7"/>
      <c r="H518" s="7">
        <f>SUM(F518:G518)</f>
        <v>12113.9</v>
      </c>
      <c r="I518" s="7"/>
      <c r="J518" s="7"/>
      <c r="K518" s="7"/>
      <c r="L518" s="7">
        <f>SUM(H518:K518)</f>
        <v>12113.9</v>
      </c>
      <c r="M518" s="7">
        <v>12113.9</v>
      </c>
      <c r="N518" s="7"/>
      <c r="O518" s="7">
        <f>SUM(M518:N518)</f>
        <v>12113.9</v>
      </c>
      <c r="P518" s="7"/>
      <c r="Q518" s="7">
        <f>SUM(O518:P518)</f>
        <v>12113.9</v>
      </c>
      <c r="R518" s="7">
        <v>12113.9</v>
      </c>
      <c r="S518" s="7"/>
      <c r="T518" s="7">
        <f>SUM(R518:S518)</f>
        <v>12113.9</v>
      </c>
      <c r="U518" s="7"/>
      <c r="V518" s="7">
        <f>SUM(T518:U518)</f>
        <v>12113.9</v>
      </c>
      <c r="W518" s="104"/>
    </row>
    <row r="519" spans="1:23" ht="15.75" outlineLevel="7" x14ac:dyDescent="0.2">
      <c r="A519" s="76" t="s">
        <v>513</v>
      </c>
      <c r="B519" s="76" t="s">
        <v>570</v>
      </c>
      <c r="C519" s="76"/>
      <c r="D519" s="76"/>
      <c r="E519" s="12" t="s">
        <v>571</v>
      </c>
      <c r="F519" s="6">
        <f>F530</f>
        <v>150</v>
      </c>
      <c r="G519" s="6">
        <f>G530+G520</f>
        <v>116.58537999999999</v>
      </c>
      <c r="H519" s="6">
        <f t="shared" ref="H519:T519" si="677">H530+H520</f>
        <v>266.58537999999999</v>
      </c>
      <c r="I519" s="6">
        <f>I530+I520</f>
        <v>301.40978999999999</v>
      </c>
      <c r="J519" s="6">
        <f>J530+J520</f>
        <v>0</v>
      </c>
      <c r="K519" s="6">
        <f>K530+K520</f>
        <v>0</v>
      </c>
      <c r="L519" s="6">
        <f t="shared" ref="L519" si="678">L530+L520</f>
        <v>567.99516999999992</v>
      </c>
      <c r="M519" s="6">
        <f t="shared" si="677"/>
        <v>150</v>
      </c>
      <c r="N519" s="6">
        <f t="shared" si="677"/>
        <v>0</v>
      </c>
      <c r="O519" s="6">
        <f t="shared" si="677"/>
        <v>150</v>
      </c>
      <c r="P519" s="6">
        <f>P530+P520</f>
        <v>0</v>
      </c>
      <c r="Q519" s="6">
        <f t="shared" ref="Q519" si="679">Q530+Q520</f>
        <v>150</v>
      </c>
      <c r="R519" s="6">
        <f t="shared" si="677"/>
        <v>150</v>
      </c>
      <c r="S519" s="6">
        <f t="shared" si="677"/>
        <v>0</v>
      </c>
      <c r="T519" s="6">
        <f t="shared" si="677"/>
        <v>150</v>
      </c>
      <c r="U519" s="6">
        <f>U530+U520</f>
        <v>0</v>
      </c>
      <c r="V519" s="6">
        <f t="shared" ref="V519" si="680">V530+V520</f>
        <v>150</v>
      </c>
      <c r="W519" s="104"/>
    </row>
    <row r="520" spans="1:23" ht="15.75" outlineLevel="7" x14ac:dyDescent="0.2">
      <c r="A520" s="76" t="s">
        <v>513</v>
      </c>
      <c r="B520" s="76" t="s">
        <v>601</v>
      </c>
      <c r="C520" s="76"/>
      <c r="D520" s="76"/>
      <c r="E520" s="12" t="s">
        <v>602</v>
      </c>
      <c r="F520" s="6"/>
      <c r="G520" s="6">
        <f t="shared" ref="G520:L522" si="681">G521</f>
        <v>116.58537999999999</v>
      </c>
      <c r="H520" s="6">
        <f t="shared" si="681"/>
        <v>116.58537999999999</v>
      </c>
      <c r="I520" s="6">
        <f t="shared" si="681"/>
        <v>301.40978999999999</v>
      </c>
      <c r="J520" s="6">
        <f t="shared" si="681"/>
        <v>0</v>
      </c>
      <c r="K520" s="6">
        <f t="shared" si="681"/>
        <v>0</v>
      </c>
      <c r="L520" s="6">
        <f t="shared" si="681"/>
        <v>417.99516999999997</v>
      </c>
      <c r="M520" s="6"/>
      <c r="N520" s="6"/>
      <c r="O520" s="6"/>
      <c r="P520" s="6">
        <f t="shared" ref="P520:P522" si="682">P521</f>
        <v>0</v>
      </c>
      <c r="Q520" s="6"/>
      <c r="R520" s="6"/>
      <c r="S520" s="6"/>
      <c r="T520" s="6"/>
      <c r="U520" s="6">
        <f t="shared" ref="U520:U522" si="683">U521</f>
        <v>0</v>
      </c>
      <c r="V520" s="6"/>
      <c r="W520" s="104"/>
    </row>
    <row r="521" spans="1:23" ht="31.5" outlineLevel="7" x14ac:dyDescent="0.2">
      <c r="A521" s="76" t="s">
        <v>513</v>
      </c>
      <c r="B521" s="76" t="s">
        <v>601</v>
      </c>
      <c r="C521" s="78" t="s">
        <v>62</v>
      </c>
      <c r="D521" s="78" t="s">
        <v>472</v>
      </c>
      <c r="E521" s="16" t="s">
        <v>63</v>
      </c>
      <c r="F521" s="6"/>
      <c r="G521" s="6">
        <f t="shared" si="681"/>
        <v>116.58537999999999</v>
      </c>
      <c r="H521" s="6">
        <f t="shared" si="681"/>
        <v>116.58537999999999</v>
      </c>
      <c r="I521" s="6">
        <f t="shared" si="681"/>
        <v>301.40978999999999</v>
      </c>
      <c r="J521" s="6">
        <f t="shared" si="681"/>
        <v>0</v>
      </c>
      <c r="K521" s="6">
        <f t="shared" si="681"/>
        <v>0</v>
      </c>
      <c r="L521" s="6">
        <f t="shared" si="681"/>
        <v>417.99516999999997</v>
      </c>
      <c r="M521" s="6"/>
      <c r="N521" s="6"/>
      <c r="O521" s="6"/>
      <c r="P521" s="6">
        <f t="shared" si="682"/>
        <v>0</v>
      </c>
      <c r="Q521" s="6"/>
      <c r="R521" s="6"/>
      <c r="S521" s="6"/>
      <c r="T521" s="6"/>
      <c r="U521" s="6">
        <f t="shared" si="683"/>
        <v>0</v>
      </c>
      <c r="V521" s="6"/>
      <c r="W521" s="104"/>
    </row>
    <row r="522" spans="1:23" ht="31.5" outlineLevel="7" x14ac:dyDescent="0.2">
      <c r="A522" s="76" t="s">
        <v>513</v>
      </c>
      <c r="B522" s="76" t="s">
        <v>601</v>
      </c>
      <c r="C522" s="78" t="s">
        <v>64</v>
      </c>
      <c r="D522" s="78" t="s">
        <v>472</v>
      </c>
      <c r="E522" s="16" t="s">
        <v>65</v>
      </c>
      <c r="F522" s="6"/>
      <c r="G522" s="6">
        <f t="shared" si="681"/>
        <v>116.58537999999999</v>
      </c>
      <c r="H522" s="6">
        <f t="shared" si="681"/>
        <v>116.58537999999999</v>
      </c>
      <c r="I522" s="6">
        <f>I523</f>
        <v>301.40978999999999</v>
      </c>
      <c r="J522" s="6">
        <f t="shared" si="681"/>
        <v>0</v>
      </c>
      <c r="K522" s="6">
        <f t="shared" si="681"/>
        <v>0</v>
      </c>
      <c r="L522" s="6">
        <f t="shared" si="681"/>
        <v>417.99516999999997</v>
      </c>
      <c r="M522" s="6"/>
      <c r="N522" s="6"/>
      <c r="O522" s="6"/>
      <c r="P522" s="6">
        <f t="shared" si="682"/>
        <v>0</v>
      </c>
      <c r="Q522" s="6"/>
      <c r="R522" s="6"/>
      <c r="S522" s="6"/>
      <c r="T522" s="6"/>
      <c r="U522" s="6">
        <f t="shared" si="683"/>
        <v>0</v>
      </c>
      <c r="V522" s="6"/>
      <c r="W522" s="104"/>
    </row>
    <row r="523" spans="1:23" ht="31.5" outlineLevel="7" x14ac:dyDescent="0.2">
      <c r="A523" s="76" t="s">
        <v>513</v>
      </c>
      <c r="B523" s="76" t="s">
        <v>601</v>
      </c>
      <c r="C523" s="78" t="s">
        <v>66</v>
      </c>
      <c r="D523" s="78"/>
      <c r="E523" s="16" t="s">
        <v>558</v>
      </c>
      <c r="F523" s="6"/>
      <c r="G523" s="6">
        <f>G524+G526</f>
        <v>116.58537999999999</v>
      </c>
      <c r="H523" s="6">
        <f>H524+H526</f>
        <v>116.58537999999999</v>
      </c>
      <c r="I523" s="6">
        <f>I524+I526+I528</f>
        <v>301.40978999999999</v>
      </c>
      <c r="J523" s="6">
        <f t="shared" ref="J523:U523" si="684">J524+J526+J528</f>
        <v>0</v>
      </c>
      <c r="K523" s="6">
        <f t="shared" si="684"/>
        <v>0</v>
      </c>
      <c r="L523" s="6">
        <f t="shared" si="684"/>
        <v>417.99516999999997</v>
      </c>
      <c r="M523" s="6">
        <f t="shared" si="684"/>
        <v>0</v>
      </c>
      <c r="N523" s="6">
        <f t="shared" si="684"/>
        <v>0</v>
      </c>
      <c r="O523" s="6">
        <f t="shared" si="684"/>
        <v>0</v>
      </c>
      <c r="P523" s="6">
        <f t="shared" si="684"/>
        <v>0</v>
      </c>
      <c r="Q523" s="6"/>
      <c r="R523" s="6">
        <f t="shared" si="684"/>
        <v>0</v>
      </c>
      <c r="S523" s="6">
        <f t="shared" si="684"/>
        <v>0</v>
      </c>
      <c r="T523" s="6">
        <f t="shared" si="684"/>
        <v>0</v>
      </c>
      <c r="U523" s="6">
        <f t="shared" si="684"/>
        <v>0</v>
      </c>
      <c r="V523" s="6"/>
      <c r="W523" s="104"/>
    </row>
    <row r="524" spans="1:23" ht="31.5" hidden="1" outlineLevel="7" x14ac:dyDescent="0.2">
      <c r="A524" s="76" t="s">
        <v>513</v>
      </c>
      <c r="B524" s="76" t="s">
        <v>601</v>
      </c>
      <c r="C524" s="78" t="s">
        <v>467</v>
      </c>
      <c r="D524" s="76"/>
      <c r="E524" s="14" t="s">
        <v>524</v>
      </c>
      <c r="F524" s="6"/>
      <c r="G524" s="6">
        <f t="shared" ref="G524:L524" si="685">G525</f>
        <v>74.785849999999996</v>
      </c>
      <c r="H524" s="6">
        <f t="shared" si="685"/>
        <v>74.785849999999996</v>
      </c>
      <c r="I524" s="6">
        <f t="shared" si="685"/>
        <v>0</v>
      </c>
      <c r="J524" s="6">
        <f t="shared" si="685"/>
        <v>0</v>
      </c>
      <c r="K524" s="6">
        <f t="shared" si="685"/>
        <v>0</v>
      </c>
      <c r="L524" s="6">
        <f t="shared" si="685"/>
        <v>74.785849999999996</v>
      </c>
      <c r="M524" s="6"/>
      <c r="N524" s="6"/>
      <c r="O524" s="6"/>
      <c r="P524" s="6">
        <f t="shared" ref="P524:Q524" si="686">P525</f>
        <v>0</v>
      </c>
      <c r="Q524" s="6">
        <f t="shared" si="686"/>
        <v>0</v>
      </c>
      <c r="R524" s="6"/>
      <c r="S524" s="6"/>
      <c r="T524" s="6"/>
      <c r="U524" s="6">
        <f t="shared" ref="U524:V524" si="687">U525</f>
        <v>0</v>
      </c>
      <c r="V524" s="6">
        <f t="shared" si="687"/>
        <v>0</v>
      </c>
      <c r="W524" s="104"/>
    </row>
    <row r="525" spans="1:23" ht="31.5" hidden="1" outlineLevel="7" x14ac:dyDescent="0.2">
      <c r="A525" s="77" t="s">
        <v>513</v>
      </c>
      <c r="B525" s="77" t="s">
        <v>601</v>
      </c>
      <c r="C525" s="79" t="s">
        <v>467</v>
      </c>
      <c r="D525" s="77" t="s">
        <v>70</v>
      </c>
      <c r="E525" s="13" t="s">
        <v>71</v>
      </c>
      <c r="F525" s="6"/>
      <c r="G525" s="8">
        <v>74.785849999999996</v>
      </c>
      <c r="H525" s="8">
        <f>SUM(F525:G525)</f>
        <v>74.785849999999996</v>
      </c>
      <c r="I525" s="8"/>
      <c r="J525" s="8"/>
      <c r="K525" s="8"/>
      <c r="L525" s="8">
        <f>SUM(H525:K525)</f>
        <v>74.785849999999996</v>
      </c>
      <c r="M525" s="6"/>
      <c r="N525" s="6"/>
      <c r="O525" s="6"/>
      <c r="P525" s="8"/>
      <c r="Q525" s="8">
        <f>SUM(O525:P525)</f>
        <v>0</v>
      </c>
      <c r="R525" s="6"/>
      <c r="S525" s="6"/>
      <c r="T525" s="6"/>
      <c r="U525" s="8"/>
      <c r="V525" s="8">
        <f>SUM(T525:U525)</f>
        <v>0</v>
      </c>
      <c r="W525" s="104"/>
    </row>
    <row r="526" spans="1:23" ht="31.5" hidden="1" outlineLevel="7" x14ac:dyDescent="0.2">
      <c r="A526" s="76" t="s">
        <v>513</v>
      </c>
      <c r="B526" s="76" t="s">
        <v>601</v>
      </c>
      <c r="C526" s="78" t="s">
        <v>467</v>
      </c>
      <c r="D526" s="76"/>
      <c r="E526" s="14" t="s">
        <v>473</v>
      </c>
      <c r="F526" s="6"/>
      <c r="G526" s="6">
        <f t="shared" ref="G526:L528" si="688">G527</f>
        <v>41.799529999999997</v>
      </c>
      <c r="H526" s="6">
        <f t="shared" si="688"/>
        <v>41.799529999999997</v>
      </c>
      <c r="I526" s="6">
        <f t="shared" si="688"/>
        <v>0</v>
      </c>
      <c r="J526" s="6">
        <f t="shared" si="688"/>
        <v>0</v>
      </c>
      <c r="K526" s="6">
        <f t="shared" si="688"/>
        <v>0</v>
      </c>
      <c r="L526" s="6">
        <f t="shared" si="688"/>
        <v>41.799529999999997</v>
      </c>
      <c r="M526" s="6"/>
      <c r="N526" s="6"/>
      <c r="O526" s="6"/>
      <c r="P526" s="6">
        <f t="shared" ref="P526:Q526" si="689">P527</f>
        <v>0</v>
      </c>
      <c r="Q526" s="6">
        <f t="shared" si="689"/>
        <v>0</v>
      </c>
      <c r="R526" s="6"/>
      <c r="S526" s="6"/>
      <c r="T526" s="6"/>
      <c r="U526" s="6">
        <f t="shared" ref="U526:V526" si="690">U527</f>
        <v>0</v>
      </c>
      <c r="V526" s="6">
        <f t="shared" si="690"/>
        <v>0</v>
      </c>
      <c r="W526" s="104"/>
    </row>
    <row r="527" spans="1:23" ht="31.5" hidden="1" outlineLevel="7" x14ac:dyDescent="0.2">
      <c r="A527" s="77" t="s">
        <v>513</v>
      </c>
      <c r="B527" s="77" t="s">
        <v>601</v>
      </c>
      <c r="C527" s="79" t="s">
        <v>467</v>
      </c>
      <c r="D527" s="77" t="s">
        <v>70</v>
      </c>
      <c r="E527" s="13" t="s">
        <v>71</v>
      </c>
      <c r="F527" s="6"/>
      <c r="G527" s="8">
        <v>41.799529999999997</v>
      </c>
      <c r="H527" s="8">
        <f>SUM(F527:G527)</f>
        <v>41.799529999999997</v>
      </c>
      <c r="I527" s="8"/>
      <c r="J527" s="8"/>
      <c r="K527" s="8"/>
      <c r="L527" s="8">
        <f>SUM(H527:K527)</f>
        <v>41.799529999999997</v>
      </c>
      <c r="M527" s="6"/>
      <c r="N527" s="6"/>
      <c r="O527" s="6"/>
      <c r="P527" s="8"/>
      <c r="Q527" s="8">
        <f>SUM(O527:P527)</f>
        <v>0</v>
      </c>
      <c r="R527" s="6"/>
      <c r="S527" s="6"/>
      <c r="T527" s="6"/>
      <c r="U527" s="8"/>
      <c r="V527" s="8">
        <f>SUM(T527:U527)</f>
        <v>0</v>
      </c>
      <c r="W527" s="104"/>
    </row>
    <row r="528" spans="1:23" ht="31.5" outlineLevel="7" x14ac:dyDescent="0.2">
      <c r="A528" s="76" t="s">
        <v>513</v>
      </c>
      <c r="B528" s="76" t="s">
        <v>601</v>
      </c>
      <c r="C528" s="78" t="s">
        <v>467</v>
      </c>
      <c r="D528" s="76"/>
      <c r="E528" s="14" t="s">
        <v>749</v>
      </c>
      <c r="F528" s="6"/>
      <c r="G528" s="8"/>
      <c r="H528" s="8"/>
      <c r="I528" s="6">
        <f t="shared" si="688"/>
        <v>301.40978999999999</v>
      </c>
      <c r="J528" s="6">
        <f t="shared" si="688"/>
        <v>0</v>
      </c>
      <c r="K528" s="6">
        <f t="shared" si="688"/>
        <v>0</v>
      </c>
      <c r="L528" s="6">
        <f t="shared" si="688"/>
        <v>301.40978999999999</v>
      </c>
      <c r="M528" s="6"/>
      <c r="N528" s="6"/>
      <c r="O528" s="6"/>
      <c r="P528" s="8"/>
      <c r="Q528" s="8"/>
      <c r="R528" s="6"/>
      <c r="S528" s="6"/>
      <c r="T528" s="6"/>
      <c r="U528" s="8"/>
      <c r="V528" s="8"/>
      <c r="W528" s="104"/>
    </row>
    <row r="529" spans="1:23" ht="31.5" outlineLevel="7" x14ac:dyDescent="0.2">
      <c r="A529" s="77" t="s">
        <v>513</v>
      </c>
      <c r="B529" s="77" t="s">
        <v>601</v>
      </c>
      <c r="C529" s="79" t="s">
        <v>467</v>
      </c>
      <c r="D529" s="77" t="s">
        <v>70</v>
      </c>
      <c r="E529" s="13" t="s">
        <v>71</v>
      </c>
      <c r="F529" s="6"/>
      <c r="G529" s="8"/>
      <c r="H529" s="8"/>
      <c r="I529" s="8">
        <v>301.40978999999999</v>
      </c>
      <c r="J529" s="8"/>
      <c r="K529" s="8"/>
      <c r="L529" s="8">
        <f>SUM(H529:K529)</f>
        <v>301.40978999999999</v>
      </c>
      <c r="M529" s="6"/>
      <c r="N529" s="6"/>
      <c r="O529" s="6"/>
      <c r="P529" s="8"/>
      <c r="Q529" s="8"/>
      <c r="R529" s="6"/>
      <c r="S529" s="6"/>
      <c r="T529" s="6"/>
      <c r="U529" s="8"/>
      <c r="V529" s="8"/>
      <c r="W529" s="104"/>
    </row>
    <row r="530" spans="1:23" ht="15.75" hidden="1" outlineLevel="1" x14ac:dyDescent="0.2">
      <c r="A530" s="76" t="s">
        <v>513</v>
      </c>
      <c r="B530" s="76" t="s">
        <v>572</v>
      </c>
      <c r="C530" s="76"/>
      <c r="D530" s="76"/>
      <c r="E530" s="12" t="s">
        <v>573</v>
      </c>
      <c r="F530" s="6">
        <f t="shared" ref="F530:V534" si="691">F531</f>
        <v>150</v>
      </c>
      <c r="G530" s="6">
        <f t="shared" si="691"/>
        <v>0</v>
      </c>
      <c r="H530" s="6">
        <f t="shared" si="691"/>
        <v>150</v>
      </c>
      <c r="I530" s="6">
        <f t="shared" si="691"/>
        <v>0</v>
      </c>
      <c r="J530" s="6">
        <f t="shared" si="691"/>
        <v>0</v>
      </c>
      <c r="K530" s="6">
        <f t="shared" si="691"/>
        <v>0</v>
      </c>
      <c r="L530" s="6">
        <f t="shared" si="691"/>
        <v>150</v>
      </c>
      <c r="M530" s="6">
        <f t="shared" ref="M530:M534" si="692">M531</f>
        <v>150</v>
      </c>
      <c r="N530" s="6">
        <f t="shared" si="691"/>
        <v>0</v>
      </c>
      <c r="O530" s="6">
        <f t="shared" si="691"/>
        <v>150</v>
      </c>
      <c r="P530" s="6">
        <f t="shared" si="691"/>
        <v>0</v>
      </c>
      <c r="Q530" s="6">
        <f t="shared" si="691"/>
        <v>150</v>
      </c>
      <c r="R530" s="6">
        <f t="shared" ref="R530:R534" si="693">R531</f>
        <v>150</v>
      </c>
      <c r="S530" s="6">
        <f t="shared" si="691"/>
        <v>0</v>
      </c>
      <c r="T530" s="6">
        <f t="shared" si="691"/>
        <v>150</v>
      </c>
      <c r="U530" s="6">
        <f t="shared" si="691"/>
        <v>0</v>
      </c>
      <c r="V530" s="6">
        <f t="shared" si="691"/>
        <v>150</v>
      </c>
      <c r="W530" s="104"/>
    </row>
    <row r="531" spans="1:23" ht="31.5" hidden="1" outlineLevel="2" x14ac:dyDescent="0.2">
      <c r="A531" s="76" t="s">
        <v>513</v>
      </c>
      <c r="B531" s="76" t="s">
        <v>572</v>
      </c>
      <c r="C531" s="76" t="s">
        <v>166</v>
      </c>
      <c r="D531" s="76"/>
      <c r="E531" s="12" t="s">
        <v>167</v>
      </c>
      <c r="F531" s="6">
        <f t="shared" si="691"/>
        <v>150</v>
      </c>
      <c r="G531" s="6">
        <f t="shared" si="691"/>
        <v>0</v>
      </c>
      <c r="H531" s="6">
        <f t="shared" si="691"/>
        <v>150</v>
      </c>
      <c r="I531" s="6">
        <f t="shared" si="691"/>
        <v>0</v>
      </c>
      <c r="J531" s="6">
        <f t="shared" si="691"/>
        <v>0</v>
      </c>
      <c r="K531" s="6">
        <f t="shared" si="691"/>
        <v>0</v>
      </c>
      <c r="L531" s="6">
        <f t="shared" si="691"/>
        <v>150</v>
      </c>
      <c r="M531" s="6">
        <f t="shared" si="692"/>
        <v>150</v>
      </c>
      <c r="N531" s="6">
        <f t="shared" si="691"/>
        <v>0</v>
      </c>
      <c r="O531" s="6">
        <f t="shared" si="691"/>
        <v>150</v>
      </c>
      <c r="P531" s="6">
        <f t="shared" si="691"/>
        <v>0</v>
      </c>
      <c r="Q531" s="6">
        <f t="shared" si="691"/>
        <v>150</v>
      </c>
      <c r="R531" s="6">
        <f t="shared" si="693"/>
        <v>150</v>
      </c>
      <c r="S531" s="6">
        <f t="shared" si="691"/>
        <v>0</v>
      </c>
      <c r="T531" s="6">
        <f t="shared" si="691"/>
        <v>150</v>
      </c>
      <c r="U531" s="6">
        <f t="shared" si="691"/>
        <v>0</v>
      </c>
      <c r="V531" s="6">
        <f t="shared" si="691"/>
        <v>150</v>
      </c>
      <c r="W531" s="104"/>
    </row>
    <row r="532" spans="1:23" ht="15.75" hidden="1" outlineLevel="3" x14ac:dyDescent="0.2">
      <c r="A532" s="76" t="s">
        <v>513</v>
      </c>
      <c r="B532" s="76" t="s">
        <v>572</v>
      </c>
      <c r="C532" s="76" t="s">
        <v>242</v>
      </c>
      <c r="D532" s="76"/>
      <c r="E532" s="12" t="s">
        <v>243</v>
      </c>
      <c r="F532" s="6">
        <f t="shared" si="691"/>
        <v>150</v>
      </c>
      <c r="G532" s="6">
        <f t="shared" si="691"/>
        <v>0</v>
      </c>
      <c r="H532" s="6">
        <f t="shared" si="691"/>
        <v>150</v>
      </c>
      <c r="I532" s="6">
        <f t="shared" si="691"/>
        <v>0</v>
      </c>
      <c r="J532" s="6">
        <f t="shared" si="691"/>
        <v>0</v>
      </c>
      <c r="K532" s="6">
        <f t="shared" si="691"/>
        <v>0</v>
      </c>
      <c r="L532" s="6">
        <f t="shared" si="691"/>
        <v>150</v>
      </c>
      <c r="M532" s="6">
        <f t="shared" si="692"/>
        <v>150</v>
      </c>
      <c r="N532" s="6">
        <f t="shared" si="691"/>
        <v>0</v>
      </c>
      <c r="O532" s="6">
        <f t="shared" si="691"/>
        <v>150</v>
      </c>
      <c r="P532" s="6">
        <f t="shared" si="691"/>
        <v>0</v>
      </c>
      <c r="Q532" s="6">
        <f t="shared" si="691"/>
        <v>150</v>
      </c>
      <c r="R532" s="6">
        <f t="shared" si="693"/>
        <v>150</v>
      </c>
      <c r="S532" s="6">
        <f t="shared" si="691"/>
        <v>0</v>
      </c>
      <c r="T532" s="6">
        <f t="shared" si="691"/>
        <v>150</v>
      </c>
      <c r="U532" s="6">
        <f t="shared" si="691"/>
        <v>0</v>
      </c>
      <c r="V532" s="6">
        <f t="shared" si="691"/>
        <v>150</v>
      </c>
      <c r="W532" s="104"/>
    </row>
    <row r="533" spans="1:23" ht="31.5" hidden="1" outlineLevel="4" x14ac:dyDescent="0.2">
      <c r="A533" s="76" t="s">
        <v>513</v>
      </c>
      <c r="B533" s="76" t="s">
        <v>572</v>
      </c>
      <c r="C533" s="76" t="s">
        <v>244</v>
      </c>
      <c r="D533" s="76"/>
      <c r="E533" s="12" t="s">
        <v>454</v>
      </c>
      <c r="F533" s="6">
        <f t="shared" si="691"/>
        <v>150</v>
      </c>
      <c r="G533" s="6">
        <f t="shared" si="691"/>
        <v>0</v>
      </c>
      <c r="H533" s="6">
        <f t="shared" si="691"/>
        <v>150</v>
      </c>
      <c r="I533" s="6">
        <f t="shared" si="691"/>
        <v>0</v>
      </c>
      <c r="J533" s="6">
        <f t="shared" si="691"/>
        <v>0</v>
      </c>
      <c r="K533" s="6">
        <f t="shared" si="691"/>
        <v>0</v>
      </c>
      <c r="L533" s="6">
        <f t="shared" si="691"/>
        <v>150</v>
      </c>
      <c r="M533" s="6">
        <f t="shared" si="692"/>
        <v>150</v>
      </c>
      <c r="N533" s="6">
        <f t="shared" si="691"/>
        <v>0</v>
      </c>
      <c r="O533" s="6">
        <f t="shared" si="691"/>
        <v>150</v>
      </c>
      <c r="P533" s="6">
        <f t="shared" si="691"/>
        <v>0</v>
      </c>
      <c r="Q533" s="6">
        <f t="shared" si="691"/>
        <v>150</v>
      </c>
      <c r="R533" s="6">
        <f t="shared" si="693"/>
        <v>150</v>
      </c>
      <c r="S533" s="6">
        <f t="shared" si="691"/>
        <v>0</v>
      </c>
      <c r="T533" s="6">
        <f t="shared" si="691"/>
        <v>150</v>
      </c>
      <c r="U533" s="6">
        <f t="shared" si="691"/>
        <v>0</v>
      </c>
      <c r="V533" s="6">
        <f t="shared" si="691"/>
        <v>150</v>
      </c>
      <c r="W533" s="104"/>
    </row>
    <row r="534" spans="1:23" ht="15.75" hidden="1" outlineLevel="5" x14ac:dyDescent="0.2">
      <c r="A534" s="76" t="s">
        <v>513</v>
      </c>
      <c r="B534" s="76" t="s">
        <v>572</v>
      </c>
      <c r="C534" s="76" t="s">
        <v>245</v>
      </c>
      <c r="D534" s="76"/>
      <c r="E534" s="12" t="s">
        <v>10</v>
      </c>
      <c r="F534" s="6">
        <f t="shared" si="691"/>
        <v>150</v>
      </c>
      <c r="G534" s="6">
        <f t="shared" si="691"/>
        <v>0</v>
      </c>
      <c r="H534" s="6">
        <f t="shared" si="691"/>
        <v>150</v>
      </c>
      <c r="I534" s="6">
        <f t="shared" si="691"/>
        <v>0</v>
      </c>
      <c r="J534" s="6">
        <f t="shared" si="691"/>
        <v>0</v>
      </c>
      <c r="K534" s="6">
        <f t="shared" si="691"/>
        <v>0</v>
      </c>
      <c r="L534" s="6">
        <f t="shared" si="691"/>
        <v>150</v>
      </c>
      <c r="M534" s="6">
        <f t="shared" si="692"/>
        <v>150</v>
      </c>
      <c r="N534" s="6">
        <f t="shared" si="691"/>
        <v>0</v>
      </c>
      <c r="O534" s="6">
        <f t="shared" si="691"/>
        <v>150</v>
      </c>
      <c r="P534" s="6">
        <f t="shared" si="691"/>
        <v>0</v>
      </c>
      <c r="Q534" s="6">
        <f t="shared" si="691"/>
        <v>150</v>
      </c>
      <c r="R534" s="6">
        <f t="shared" si="693"/>
        <v>150</v>
      </c>
      <c r="S534" s="6">
        <f t="shared" si="691"/>
        <v>0</v>
      </c>
      <c r="T534" s="6">
        <f t="shared" si="691"/>
        <v>150</v>
      </c>
      <c r="U534" s="6">
        <f t="shared" si="691"/>
        <v>0</v>
      </c>
      <c r="V534" s="6">
        <f t="shared" si="691"/>
        <v>150</v>
      </c>
      <c r="W534" s="104"/>
    </row>
    <row r="535" spans="1:23" ht="15.75" hidden="1" outlineLevel="7" x14ac:dyDescent="0.2">
      <c r="A535" s="77" t="s">
        <v>513</v>
      </c>
      <c r="B535" s="77" t="s">
        <v>572</v>
      </c>
      <c r="C535" s="77" t="s">
        <v>245</v>
      </c>
      <c r="D535" s="77" t="s">
        <v>7</v>
      </c>
      <c r="E535" s="13" t="s">
        <v>8</v>
      </c>
      <c r="F535" s="7">
        <v>150</v>
      </c>
      <c r="G535" s="7"/>
      <c r="H535" s="7">
        <f>SUM(F535:G535)</f>
        <v>150</v>
      </c>
      <c r="I535" s="7"/>
      <c r="J535" s="7"/>
      <c r="K535" s="7"/>
      <c r="L535" s="7">
        <f>SUM(H535:K535)</f>
        <v>150</v>
      </c>
      <c r="M535" s="7">
        <v>150</v>
      </c>
      <c r="N535" s="7"/>
      <c r="O535" s="7">
        <f>SUM(M535:N535)</f>
        <v>150</v>
      </c>
      <c r="P535" s="7"/>
      <c r="Q535" s="7">
        <f>SUM(O535:P535)</f>
        <v>150</v>
      </c>
      <c r="R535" s="7">
        <v>150</v>
      </c>
      <c r="S535" s="7"/>
      <c r="T535" s="7">
        <f>SUM(R535:S535)</f>
        <v>150</v>
      </c>
      <c r="U535" s="7"/>
      <c r="V535" s="7">
        <f>SUM(T535:U535)</f>
        <v>150</v>
      </c>
      <c r="W535" s="104"/>
    </row>
    <row r="536" spans="1:23" ht="15.75" outlineLevel="7" x14ac:dyDescent="0.2">
      <c r="A536" s="76" t="s">
        <v>513</v>
      </c>
      <c r="B536" s="76" t="s">
        <v>574</v>
      </c>
      <c r="C536" s="77"/>
      <c r="D536" s="77"/>
      <c r="E536" s="91" t="s">
        <v>575</v>
      </c>
      <c r="F536" s="6">
        <f>F537+F543+F554+F560</f>
        <v>28838</v>
      </c>
      <c r="G536" s="6">
        <f t="shared" ref="G536:J536" si="694">G537+G543+G554+G560</f>
        <v>12316.572</v>
      </c>
      <c r="H536" s="6">
        <f t="shared" si="694"/>
        <v>41154.572</v>
      </c>
      <c r="I536" s="6">
        <f t="shared" si="694"/>
        <v>-368.9</v>
      </c>
      <c r="J536" s="6">
        <f t="shared" si="694"/>
        <v>1000</v>
      </c>
      <c r="K536" s="6">
        <f t="shared" ref="K536:L536" si="695">K537+K543+K554+K560</f>
        <v>10000</v>
      </c>
      <c r="L536" s="6">
        <f t="shared" si="695"/>
        <v>51785.671999999999</v>
      </c>
      <c r="M536" s="6">
        <f>M537+M543+M554+M560</f>
        <v>21941.599999999999</v>
      </c>
      <c r="N536" s="6">
        <f t="shared" ref="N536" si="696">N537+N543+N554+N560</f>
        <v>12316.572</v>
      </c>
      <c r="O536" s="6">
        <f t="shared" ref="O536:Q536" si="697">O537+O543+O554+O560</f>
        <v>34258.171999999999</v>
      </c>
      <c r="P536" s="6">
        <f t="shared" si="697"/>
        <v>6742.1</v>
      </c>
      <c r="Q536" s="6">
        <f t="shared" si="697"/>
        <v>41000.271999999997</v>
      </c>
      <c r="R536" s="6">
        <f>R537+R543+R554+R560</f>
        <v>40751.4</v>
      </c>
      <c r="S536" s="6">
        <f t="shared" ref="S536" si="698">S537+S543+S554+S560</f>
        <v>0</v>
      </c>
      <c r="T536" s="6">
        <f t="shared" ref="T536:V536" si="699">T537+T543+T554+T560</f>
        <v>40751.4</v>
      </c>
      <c r="U536" s="6">
        <f t="shared" si="699"/>
        <v>11883.7</v>
      </c>
      <c r="V536" s="6">
        <f t="shared" si="699"/>
        <v>52635.100000000006</v>
      </c>
      <c r="W536" s="104"/>
    </row>
    <row r="537" spans="1:23" ht="15.75" hidden="1" outlineLevel="1" x14ac:dyDescent="0.2">
      <c r="A537" s="76" t="s">
        <v>513</v>
      </c>
      <c r="B537" s="76" t="s">
        <v>576</v>
      </c>
      <c r="C537" s="76"/>
      <c r="D537" s="76"/>
      <c r="E537" s="12" t="s">
        <v>577</v>
      </c>
      <c r="F537" s="6">
        <f t="shared" ref="F537:V541" si="700">F538</f>
        <v>14289.1</v>
      </c>
      <c r="G537" s="6">
        <f t="shared" si="700"/>
        <v>0</v>
      </c>
      <c r="H537" s="6">
        <f t="shared" si="700"/>
        <v>14289.1</v>
      </c>
      <c r="I537" s="6">
        <f t="shared" si="700"/>
        <v>0</v>
      </c>
      <c r="J537" s="6">
        <f t="shared" si="700"/>
        <v>0</v>
      </c>
      <c r="K537" s="6">
        <f t="shared" si="700"/>
        <v>0</v>
      </c>
      <c r="L537" s="6">
        <f t="shared" si="700"/>
        <v>14289.1</v>
      </c>
      <c r="M537" s="6">
        <f t="shared" ref="M537:M541" si="701">M538</f>
        <v>14289.1</v>
      </c>
      <c r="N537" s="6">
        <f t="shared" si="700"/>
        <v>0</v>
      </c>
      <c r="O537" s="6">
        <f t="shared" si="700"/>
        <v>14289.1</v>
      </c>
      <c r="P537" s="6">
        <f t="shared" si="700"/>
        <v>0</v>
      </c>
      <c r="Q537" s="6">
        <f t="shared" si="700"/>
        <v>14289.1</v>
      </c>
      <c r="R537" s="6">
        <f t="shared" ref="R537:R541" si="702">R538</f>
        <v>14289.1</v>
      </c>
      <c r="S537" s="6">
        <f t="shared" si="700"/>
        <v>0</v>
      </c>
      <c r="T537" s="6">
        <f t="shared" si="700"/>
        <v>14289.1</v>
      </c>
      <c r="U537" s="6">
        <f t="shared" si="700"/>
        <v>0</v>
      </c>
      <c r="V537" s="6">
        <f t="shared" si="700"/>
        <v>14289.1</v>
      </c>
      <c r="W537" s="104"/>
    </row>
    <row r="538" spans="1:23" ht="31.5" hidden="1" outlineLevel="2" x14ac:dyDescent="0.2">
      <c r="A538" s="76" t="s">
        <v>513</v>
      </c>
      <c r="B538" s="76" t="s">
        <v>576</v>
      </c>
      <c r="C538" s="76" t="s">
        <v>34</v>
      </c>
      <c r="D538" s="76"/>
      <c r="E538" s="12" t="s">
        <v>35</v>
      </c>
      <c r="F538" s="6">
        <f t="shared" si="700"/>
        <v>14289.1</v>
      </c>
      <c r="G538" s="6">
        <f t="shared" si="700"/>
        <v>0</v>
      </c>
      <c r="H538" s="6">
        <f t="shared" si="700"/>
        <v>14289.1</v>
      </c>
      <c r="I538" s="6">
        <f t="shared" si="700"/>
        <v>0</v>
      </c>
      <c r="J538" s="6">
        <f t="shared" si="700"/>
        <v>0</v>
      </c>
      <c r="K538" s="6">
        <f t="shared" si="700"/>
        <v>0</v>
      </c>
      <c r="L538" s="6">
        <f t="shared" si="700"/>
        <v>14289.1</v>
      </c>
      <c r="M538" s="6">
        <f t="shared" si="701"/>
        <v>14289.1</v>
      </c>
      <c r="N538" s="6">
        <f t="shared" si="700"/>
        <v>0</v>
      </c>
      <c r="O538" s="6">
        <f t="shared" si="700"/>
        <v>14289.1</v>
      </c>
      <c r="P538" s="6">
        <f t="shared" si="700"/>
        <v>0</v>
      </c>
      <c r="Q538" s="6">
        <f t="shared" si="700"/>
        <v>14289.1</v>
      </c>
      <c r="R538" s="6">
        <f t="shared" si="702"/>
        <v>14289.1</v>
      </c>
      <c r="S538" s="6">
        <f t="shared" si="700"/>
        <v>0</v>
      </c>
      <c r="T538" s="6">
        <f t="shared" si="700"/>
        <v>14289.1</v>
      </c>
      <c r="U538" s="6">
        <f t="shared" si="700"/>
        <v>0</v>
      </c>
      <c r="V538" s="6">
        <f t="shared" si="700"/>
        <v>14289.1</v>
      </c>
      <c r="W538" s="104"/>
    </row>
    <row r="539" spans="1:23" ht="30.75" hidden="1" customHeight="1" outlineLevel="3" x14ac:dyDescent="0.2">
      <c r="A539" s="76" t="s">
        <v>513</v>
      </c>
      <c r="B539" s="76" t="s">
        <v>576</v>
      </c>
      <c r="C539" s="76" t="s">
        <v>36</v>
      </c>
      <c r="D539" s="76"/>
      <c r="E539" s="12" t="s">
        <v>37</v>
      </c>
      <c r="F539" s="6">
        <f t="shared" si="700"/>
        <v>14289.1</v>
      </c>
      <c r="G539" s="6">
        <f t="shared" si="700"/>
        <v>0</v>
      </c>
      <c r="H539" s="6">
        <f t="shared" si="700"/>
        <v>14289.1</v>
      </c>
      <c r="I539" s="6">
        <f t="shared" si="700"/>
        <v>0</v>
      </c>
      <c r="J539" s="6">
        <f t="shared" si="700"/>
        <v>0</v>
      </c>
      <c r="K539" s="6">
        <f t="shared" si="700"/>
        <v>0</v>
      </c>
      <c r="L539" s="6">
        <f t="shared" si="700"/>
        <v>14289.1</v>
      </c>
      <c r="M539" s="6">
        <f t="shared" si="701"/>
        <v>14289.1</v>
      </c>
      <c r="N539" s="6">
        <f t="shared" si="700"/>
        <v>0</v>
      </c>
      <c r="O539" s="6">
        <f t="shared" si="700"/>
        <v>14289.1</v>
      </c>
      <c r="P539" s="6">
        <f t="shared" si="700"/>
        <v>0</v>
      </c>
      <c r="Q539" s="6">
        <f t="shared" si="700"/>
        <v>14289.1</v>
      </c>
      <c r="R539" s="6">
        <f t="shared" si="702"/>
        <v>14289.1</v>
      </c>
      <c r="S539" s="6">
        <f t="shared" si="700"/>
        <v>0</v>
      </c>
      <c r="T539" s="6">
        <f t="shared" si="700"/>
        <v>14289.1</v>
      </c>
      <c r="U539" s="6">
        <f t="shared" si="700"/>
        <v>0</v>
      </c>
      <c r="V539" s="6">
        <f t="shared" si="700"/>
        <v>14289.1</v>
      </c>
      <c r="W539" s="104"/>
    </row>
    <row r="540" spans="1:23" ht="31.5" hidden="1" outlineLevel="4" x14ac:dyDescent="0.2">
      <c r="A540" s="76" t="s">
        <v>513</v>
      </c>
      <c r="B540" s="76" t="s">
        <v>576</v>
      </c>
      <c r="C540" s="76" t="s">
        <v>38</v>
      </c>
      <c r="D540" s="76"/>
      <c r="E540" s="12" t="s">
        <v>39</v>
      </c>
      <c r="F540" s="6">
        <f t="shared" si="700"/>
        <v>14289.1</v>
      </c>
      <c r="G540" s="6">
        <f t="shared" si="700"/>
        <v>0</v>
      </c>
      <c r="H540" s="6">
        <f t="shared" si="700"/>
        <v>14289.1</v>
      </c>
      <c r="I540" s="6">
        <f t="shared" si="700"/>
        <v>0</v>
      </c>
      <c r="J540" s="6">
        <f t="shared" si="700"/>
        <v>0</v>
      </c>
      <c r="K540" s="6">
        <f t="shared" si="700"/>
        <v>0</v>
      </c>
      <c r="L540" s="6">
        <f t="shared" si="700"/>
        <v>14289.1</v>
      </c>
      <c r="M540" s="6">
        <f t="shared" si="701"/>
        <v>14289.1</v>
      </c>
      <c r="N540" s="6">
        <f t="shared" si="700"/>
        <v>0</v>
      </c>
      <c r="O540" s="6">
        <f t="shared" si="700"/>
        <v>14289.1</v>
      </c>
      <c r="P540" s="6">
        <f t="shared" si="700"/>
        <v>0</v>
      </c>
      <c r="Q540" s="6">
        <f t="shared" si="700"/>
        <v>14289.1</v>
      </c>
      <c r="R540" s="6">
        <f t="shared" si="702"/>
        <v>14289.1</v>
      </c>
      <c r="S540" s="6">
        <f t="shared" si="700"/>
        <v>0</v>
      </c>
      <c r="T540" s="6">
        <f t="shared" si="700"/>
        <v>14289.1</v>
      </c>
      <c r="U540" s="6">
        <f t="shared" si="700"/>
        <v>0</v>
      </c>
      <c r="V540" s="6">
        <f t="shared" si="700"/>
        <v>14289.1</v>
      </c>
      <c r="W540" s="104"/>
    </row>
    <row r="541" spans="1:23" ht="31.5" hidden="1" outlineLevel="5" x14ac:dyDescent="0.2">
      <c r="A541" s="76" t="s">
        <v>513</v>
      </c>
      <c r="B541" s="76" t="s">
        <v>576</v>
      </c>
      <c r="C541" s="76" t="s">
        <v>246</v>
      </c>
      <c r="D541" s="76"/>
      <c r="E541" s="12" t="s">
        <v>487</v>
      </c>
      <c r="F541" s="6">
        <f t="shared" si="700"/>
        <v>14289.1</v>
      </c>
      <c r="G541" s="6">
        <f t="shared" si="700"/>
        <v>0</v>
      </c>
      <c r="H541" s="6">
        <f t="shared" si="700"/>
        <v>14289.1</v>
      </c>
      <c r="I541" s="6">
        <f t="shared" si="700"/>
        <v>0</v>
      </c>
      <c r="J541" s="6">
        <f t="shared" si="700"/>
        <v>0</v>
      </c>
      <c r="K541" s="6">
        <f t="shared" si="700"/>
        <v>0</v>
      </c>
      <c r="L541" s="6">
        <f t="shared" si="700"/>
        <v>14289.1</v>
      </c>
      <c r="M541" s="6">
        <f t="shared" si="701"/>
        <v>14289.1</v>
      </c>
      <c r="N541" s="6">
        <f t="shared" si="700"/>
        <v>0</v>
      </c>
      <c r="O541" s="6">
        <f t="shared" si="700"/>
        <v>14289.1</v>
      </c>
      <c r="P541" s="6">
        <f t="shared" si="700"/>
        <v>0</v>
      </c>
      <c r="Q541" s="6">
        <f t="shared" si="700"/>
        <v>14289.1</v>
      </c>
      <c r="R541" s="6">
        <f t="shared" si="702"/>
        <v>14289.1</v>
      </c>
      <c r="S541" s="6">
        <f t="shared" si="700"/>
        <v>0</v>
      </c>
      <c r="T541" s="6">
        <f t="shared" si="700"/>
        <v>14289.1</v>
      </c>
      <c r="U541" s="6">
        <f t="shared" si="700"/>
        <v>0</v>
      </c>
      <c r="V541" s="6">
        <f t="shared" si="700"/>
        <v>14289.1</v>
      </c>
      <c r="W541" s="104"/>
    </row>
    <row r="542" spans="1:23" ht="15.75" hidden="1" outlineLevel="7" x14ac:dyDescent="0.2">
      <c r="A542" s="77" t="s">
        <v>513</v>
      </c>
      <c r="B542" s="77" t="s">
        <v>576</v>
      </c>
      <c r="C542" s="77" t="s">
        <v>246</v>
      </c>
      <c r="D542" s="77" t="s">
        <v>21</v>
      </c>
      <c r="E542" s="13" t="s">
        <v>22</v>
      </c>
      <c r="F542" s="7">
        <v>14289.1</v>
      </c>
      <c r="G542" s="7"/>
      <c r="H542" s="7">
        <f>SUM(F542:G542)</f>
        <v>14289.1</v>
      </c>
      <c r="I542" s="7"/>
      <c r="J542" s="7"/>
      <c r="K542" s="7"/>
      <c r="L542" s="7">
        <f>SUM(H542:K542)</f>
        <v>14289.1</v>
      </c>
      <c r="M542" s="7">
        <v>14289.1</v>
      </c>
      <c r="N542" s="7"/>
      <c r="O542" s="7">
        <f>SUM(M542:N542)</f>
        <v>14289.1</v>
      </c>
      <c r="P542" s="7"/>
      <c r="Q542" s="7">
        <f>SUM(O542:P542)</f>
        <v>14289.1</v>
      </c>
      <c r="R542" s="7">
        <v>14289.1</v>
      </c>
      <c r="S542" s="7"/>
      <c r="T542" s="7">
        <f>SUM(R542:S542)</f>
        <v>14289.1</v>
      </c>
      <c r="U542" s="7"/>
      <c r="V542" s="7">
        <f>SUM(T542:U542)</f>
        <v>14289.1</v>
      </c>
      <c r="W542" s="104"/>
    </row>
    <row r="543" spans="1:23" ht="15.75" outlineLevel="1" x14ac:dyDescent="0.2">
      <c r="A543" s="76" t="s">
        <v>513</v>
      </c>
      <c r="B543" s="76" t="s">
        <v>578</v>
      </c>
      <c r="C543" s="76"/>
      <c r="D543" s="76"/>
      <c r="E543" s="12" t="s">
        <v>579</v>
      </c>
      <c r="F543" s="6">
        <f>F549</f>
        <v>2889.3</v>
      </c>
      <c r="G543" s="6">
        <f>G549+G544</f>
        <v>12316.572</v>
      </c>
      <c r="H543" s="6">
        <f t="shared" ref="H543:S543" si="703">H549+H544</f>
        <v>15205.871999999999</v>
      </c>
      <c r="I543" s="6">
        <f>I549+I544</f>
        <v>-368.9</v>
      </c>
      <c r="J543" s="6">
        <f>J549+J544</f>
        <v>0</v>
      </c>
      <c r="K543" s="6">
        <f>K549+K544</f>
        <v>0</v>
      </c>
      <c r="L543" s="6">
        <f t="shared" ref="L543" si="704">L549+L544</f>
        <v>14836.972</v>
      </c>
      <c r="M543" s="6">
        <f t="shared" si="703"/>
        <v>0</v>
      </c>
      <c r="N543" s="6">
        <f t="shared" si="703"/>
        <v>12316.572</v>
      </c>
      <c r="O543" s="6">
        <f t="shared" si="703"/>
        <v>12316.572</v>
      </c>
      <c r="P543" s="6">
        <f>P549+P544</f>
        <v>-432.9</v>
      </c>
      <c r="Q543" s="6">
        <f t="shared" ref="Q543" si="705">Q549+Q544</f>
        <v>11883.672</v>
      </c>
      <c r="R543" s="6">
        <f t="shared" si="703"/>
        <v>0</v>
      </c>
      <c r="S543" s="6">
        <f t="shared" si="703"/>
        <v>0</v>
      </c>
      <c r="T543" s="6"/>
      <c r="U543" s="6">
        <f>U549+U544</f>
        <v>11883.7</v>
      </c>
      <c r="V543" s="6">
        <f t="shared" ref="V543" si="706">V549+V544</f>
        <v>11883.7</v>
      </c>
      <c r="W543" s="104"/>
    </row>
    <row r="544" spans="1:23" ht="31.5" outlineLevel="1" x14ac:dyDescent="0.2">
      <c r="A544" s="72" t="s">
        <v>513</v>
      </c>
      <c r="B544" s="72" t="s">
        <v>578</v>
      </c>
      <c r="C544" s="76" t="s">
        <v>139</v>
      </c>
      <c r="D544" s="76"/>
      <c r="E544" s="12" t="s">
        <v>140</v>
      </c>
      <c r="F544" s="6"/>
      <c r="G544" s="6">
        <f t="shared" ref="G544:L547" si="707">G545</f>
        <v>12316.572</v>
      </c>
      <c r="H544" s="6">
        <f t="shared" si="707"/>
        <v>12316.572</v>
      </c>
      <c r="I544" s="6">
        <f t="shared" si="707"/>
        <v>-369.2</v>
      </c>
      <c r="J544" s="6">
        <f t="shared" si="707"/>
        <v>0</v>
      </c>
      <c r="K544" s="6">
        <f t="shared" si="707"/>
        <v>0</v>
      </c>
      <c r="L544" s="6">
        <f t="shared" si="707"/>
        <v>11947.371999999999</v>
      </c>
      <c r="M544" s="6"/>
      <c r="N544" s="6">
        <f t="shared" ref="N544:Q547" si="708">N545</f>
        <v>12316.572</v>
      </c>
      <c r="O544" s="6">
        <f t="shared" si="708"/>
        <v>12316.572</v>
      </c>
      <c r="P544" s="6">
        <f t="shared" si="708"/>
        <v>-432.9</v>
      </c>
      <c r="Q544" s="6">
        <f t="shared" si="708"/>
        <v>11883.672</v>
      </c>
      <c r="R544" s="6"/>
      <c r="S544" s="6"/>
      <c r="T544" s="6"/>
      <c r="U544" s="6">
        <f t="shared" ref="U544:V547" si="709">U545</f>
        <v>11883.7</v>
      </c>
      <c r="V544" s="6">
        <f t="shared" si="709"/>
        <v>11883.7</v>
      </c>
      <c r="W544" s="104"/>
    </row>
    <row r="545" spans="1:23" ht="31.5" outlineLevel="1" x14ac:dyDescent="0.2">
      <c r="A545" s="72" t="s">
        <v>513</v>
      </c>
      <c r="B545" s="72" t="s">
        <v>578</v>
      </c>
      <c r="C545" s="72" t="s">
        <v>153</v>
      </c>
      <c r="D545" s="72"/>
      <c r="E545" s="25" t="s">
        <v>154</v>
      </c>
      <c r="F545" s="6"/>
      <c r="G545" s="6">
        <f t="shared" si="707"/>
        <v>12316.572</v>
      </c>
      <c r="H545" s="6">
        <f t="shared" si="707"/>
        <v>12316.572</v>
      </c>
      <c r="I545" s="6">
        <f t="shared" si="707"/>
        <v>-369.2</v>
      </c>
      <c r="J545" s="6">
        <f t="shared" si="707"/>
        <v>0</v>
      </c>
      <c r="K545" s="6">
        <f t="shared" si="707"/>
        <v>0</v>
      </c>
      <c r="L545" s="6">
        <f t="shared" si="707"/>
        <v>11947.371999999999</v>
      </c>
      <c r="M545" s="6"/>
      <c r="N545" s="6">
        <f t="shared" si="708"/>
        <v>12316.572</v>
      </c>
      <c r="O545" s="6">
        <f t="shared" si="708"/>
        <v>12316.572</v>
      </c>
      <c r="P545" s="6">
        <f t="shared" si="708"/>
        <v>-432.9</v>
      </c>
      <c r="Q545" s="6">
        <f t="shared" si="708"/>
        <v>11883.672</v>
      </c>
      <c r="R545" s="6"/>
      <c r="S545" s="6"/>
      <c r="T545" s="6"/>
      <c r="U545" s="6">
        <f t="shared" si="709"/>
        <v>11883.7</v>
      </c>
      <c r="V545" s="6">
        <f t="shared" si="709"/>
        <v>11883.7</v>
      </c>
      <c r="W545" s="104"/>
    </row>
    <row r="546" spans="1:23" ht="31.5" outlineLevel="1" x14ac:dyDescent="0.2">
      <c r="A546" s="72" t="s">
        <v>513</v>
      </c>
      <c r="B546" s="72" t="s">
        <v>578</v>
      </c>
      <c r="C546" s="72" t="s">
        <v>155</v>
      </c>
      <c r="D546" s="72"/>
      <c r="E546" s="25" t="s">
        <v>92</v>
      </c>
      <c r="F546" s="6"/>
      <c r="G546" s="6">
        <f t="shared" si="707"/>
        <v>12316.572</v>
      </c>
      <c r="H546" s="6">
        <f t="shared" si="707"/>
        <v>12316.572</v>
      </c>
      <c r="I546" s="6">
        <f t="shared" si="707"/>
        <v>-369.2</v>
      </c>
      <c r="J546" s="6">
        <f t="shared" si="707"/>
        <v>0</v>
      </c>
      <c r="K546" s="6">
        <f t="shared" si="707"/>
        <v>0</v>
      </c>
      <c r="L546" s="6">
        <f t="shared" si="707"/>
        <v>11947.371999999999</v>
      </c>
      <c r="M546" s="6"/>
      <c r="N546" s="6">
        <f t="shared" si="708"/>
        <v>12316.572</v>
      </c>
      <c r="O546" s="6">
        <f t="shared" si="708"/>
        <v>12316.572</v>
      </c>
      <c r="P546" s="6">
        <f t="shared" si="708"/>
        <v>-432.9</v>
      </c>
      <c r="Q546" s="6">
        <f t="shared" si="708"/>
        <v>11883.672</v>
      </c>
      <c r="R546" s="6"/>
      <c r="S546" s="6"/>
      <c r="T546" s="6"/>
      <c r="U546" s="6">
        <f t="shared" si="709"/>
        <v>11883.7</v>
      </c>
      <c r="V546" s="6">
        <f t="shared" si="709"/>
        <v>11883.7</v>
      </c>
      <c r="W546" s="104"/>
    </row>
    <row r="547" spans="1:23" ht="65.25" customHeight="1" outlineLevel="1" x14ac:dyDescent="0.2">
      <c r="A547" s="72" t="s">
        <v>513</v>
      </c>
      <c r="B547" s="72" t="s">
        <v>578</v>
      </c>
      <c r="C547" s="72" t="s">
        <v>673</v>
      </c>
      <c r="D547" s="72"/>
      <c r="E547" s="120" t="s">
        <v>674</v>
      </c>
      <c r="F547" s="6"/>
      <c r="G547" s="6">
        <f t="shared" si="707"/>
        <v>12316.572</v>
      </c>
      <c r="H547" s="6">
        <f t="shared" si="707"/>
        <v>12316.572</v>
      </c>
      <c r="I547" s="6">
        <f t="shared" si="707"/>
        <v>-369.2</v>
      </c>
      <c r="J547" s="6">
        <f t="shared" si="707"/>
        <v>0</v>
      </c>
      <c r="K547" s="6">
        <f t="shared" si="707"/>
        <v>0</v>
      </c>
      <c r="L547" s="6">
        <f t="shared" si="707"/>
        <v>11947.371999999999</v>
      </c>
      <c r="M547" s="6"/>
      <c r="N547" s="6">
        <f t="shared" si="708"/>
        <v>12316.572</v>
      </c>
      <c r="O547" s="6">
        <f t="shared" si="708"/>
        <v>12316.572</v>
      </c>
      <c r="P547" s="6">
        <f t="shared" si="708"/>
        <v>-432.9</v>
      </c>
      <c r="Q547" s="6">
        <f t="shared" si="708"/>
        <v>11883.672</v>
      </c>
      <c r="R547" s="6"/>
      <c r="S547" s="6"/>
      <c r="T547" s="6"/>
      <c r="U547" s="6">
        <f t="shared" si="709"/>
        <v>11883.7</v>
      </c>
      <c r="V547" s="6">
        <f t="shared" si="709"/>
        <v>11883.7</v>
      </c>
      <c r="W547" s="104"/>
    </row>
    <row r="548" spans="1:23" ht="15.75" outlineLevel="1" x14ac:dyDescent="0.2">
      <c r="A548" s="73" t="s">
        <v>513</v>
      </c>
      <c r="B548" s="73" t="s">
        <v>578</v>
      </c>
      <c r="C548" s="73" t="s">
        <v>673</v>
      </c>
      <c r="D548" s="73" t="s">
        <v>15</v>
      </c>
      <c r="E548" s="26" t="s">
        <v>16</v>
      </c>
      <c r="F548" s="6"/>
      <c r="G548" s="7">
        <v>12316.572</v>
      </c>
      <c r="H548" s="7">
        <f>SUM(F548:G548)</f>
        <v>12316.572</v>
      </c>
      <c r="I548" s="7">
        <v>-369.2</v>
      </c>
      <c r="J548" s="7"/>
      <c r="K548" s="7"/>
      <c r="L548" s="7">
        <f>SUM(H548:K548)</f>
        <v>11947.371999999999</v>
      </c>
      <c r="M548" s="6"/>
      <c r="N548" s="7">
        <v>12316.572</v>
      </c>
      <c r="O548" s="7">
        <f>SUM(M548:N548)</f>
        <v>12316.572</v>
      </c>
      <c r="P548" s="7">
        <v>-432.9</v>
      </c>
      <c r="Q548" s="7">
        <f>SUM(O548:P548)</f>
        <v>11883.672</v>
      </c>
      <c r="R548" s="6"/>
      <c r="S548" s="6"/>
      <c r="T548" s="6"/>
      <c r="U548" s="7">
        <v>11883.7</v>
      </c>
      <c r="V548" s="7">
        <f>SUM(T548:U548)</f>
        <v>11883.7</v>
      </c>
      <c r="W548" s="104"/>
    </row>
    <row r="549" spans="1:23" ht="31.5" outlineLevel="2" x14ac:dyDescent="0.2">
      <c r="A549" s="76" t="s">
        <v>513</v>
      </c>
      <c r="B549" s="76" t="s">
        <v>578</v>
      </c>
      <c r="C549" s="76" t="s">
        <v>24</v>
      </c>
      <c r="D549" s="76"/>
      <c r="E549" s="12" t="s">
        <v>25</v>
      </c>
      <c r="F549" s="6">
        <f t="shared" ref="F549:U550" si="710">F550</f>
        <v>2889.3</v>
      </c>
      <c r="G549" s="6">
        <f t="shared" si="710"/>
        <v>0</v>
      </c>
      <c r="H549" s="6">
        <f t="shared" si="710"/>
        <v>2889.3</v>
      </c>
      <c r="I549" s="6">
        <f t="shared" si="710"/>
        <v>0.3</v>
      </c>
      <c r="J549" s="6">
        <f t="shared" si="710"/>
        <v>0</v>
      </c>
      <c r="K549" s="6">
        <f t="shared" si="710"/>
        <v>0</v>
      </c>
      <c r="L549" s="6">
        <f t="shared" si="710"/>
        <v>2889.6000000000004</v>
      </c>
      <c r="M549" s="6">
        <f t="shared" si="710"/>
        <v>0</v>
      </c>
      <c r="N549" s="6">
        <f t="shared" si="710"/>
        <v>0</v>
      </c>
      <c r="O549" s="6">
        <f t="shared" si="710"/>
        <v>0</v>
      </c>
      <c r="P549" s="6">
        <f t="shared" si="710"/>
        <v>0</v>
      </c>
      <c r="Q549" s="6"/>
      <c r="R549" s="6">
        <f>R550</f>
        <v>0</v>
      </c>
      <c r="S549" s="6">
        <f t="shared" si="710"/>
        <v>0</v>
      </c>
      <c r="T549" s="6">
        <f t="shared" si="710"/>
        <v>0</v>
      </c>
      <c r="U549" s="6">
        <f t="shared" si="710"/>
        <v>0</v>
      </c>
      <c r="V549" s="6"/>
      <c r="W549" s="104"/>
    </row>
    <row r="550" spans="1:23" ht="31.5" outlineLevel="3" x14ac:dyDescent="0.2">
      <c r="A550" s="76" t="s">
        <v>513</v>
      </c>
      <c r="B550" s="76" t="s">
        <v>578</v>
      </c>
      <c r="C550" s="76" t="s">
        <v>26</v>
      </c>
      <c r="D550" s="76"/>
      <c r="E550" s="12" t="s">
        <v>27</v>
      </c>
      <c r="F550" s="6">
        <f>F551</f>
        <v>2889.3</v>
      </c>
      <c r="G550" s="6">
        <f t="shared" si="710"/>
        <v>0</v>
      </c>
      <c r="H550" s="6">
        <f t="shared" si="710"/>
        <v>2889.3</v>
      </c>
      <c r="I550" s="6">
        <f t="shared" si="710"/>
        <v>0.3</v>
      </c>
      <c r="J550" s="6">
        <f t="shared" si="710"/>
        <v>0</v>
      </c>
      <c r="K550" s="6">
        <f t="shared" si="710"/>
        <v>0</v>
      </c>
      <c r="L550" s="6">
        <f t="shared" si="710"/>
        <v>2889.6000000000004</v>
      </c>
      <c r="M550" s="6">
        <f t="shared" si="710"/>
        <v>0</v>
      </c>
      <c r="N550" s="6">
        <f t="shared" si="710"/>
        <v>0</v>
      </c>
      <c r="O550" s="6"/>
      <c r="P550" s="6">
        <f t="shared" si="710"/>
        <v>0</v>
      </c>
      <c r="Q550" s="6"/>
      <c r="R550" s="6">
        <f t="shared" si="710"/>
        <v>0</v>
      </c>
      <c r="S550" s="6">
        <f t="shared" si="710"/>
        <v>0</v>
      </c>
      <c r="T550" s="6"/>
      <c r="U550" s="6">
        <f t="shared" si="710"/>
        <v>0</v>
      </c>
      <c r="V550" s="6"/>
      <c r="W550" s="104"/>
    </row>
    <row r="551" spans="1:23" ht="15.75" outlineLevel="4" x14ac:dyDescent="0.2">
      <c r="A551" s="76" t="s">
        <v>513</v>
      </c>
      <c r="B551" s="76" t="s">
        <v>578</v>
      </c>
      <c r="C551" s="76" t="s">
        <v>28</v>
      </c>
      <c r="D551" s="76"/>
      <c r="E551" s="12" t="s">
        <v>29</v>
      </c>
      <c r="F551" s="6">
        <f t="shared" ref="F551:U552" si="711">F552</f>
        <v>2889.3</v>
      </c>
      <c r="G551" s="6">
        <f t="shared" si="711"/>
        <v>0</v>
      </c>
      <c r="H551" s="6">
        <f t="shared" si="711"/>
        <v>2889.3</v>
      </c>
      <c r="I551" s="6">
        <f t="shared" si="711"/>
        <v>0.3</v>
      </c>
      <c r="J551" s="6">
        <f t="shared" si="711"/>
        <v>0</v>
      </c>
      <c r="K551" s="6">
        <f t="shared" si="711"/>
        <v>0</v>
      </c>
      <c r="L551" s="6">
        <f t="shared" si="711"/>
        <v>2889.6000000000004</v>
      </c>
      <c r="M551" s="6">
        <f t="shared" si="711"/>
        <v>0</v>
      </c>
      <c r="N551" s="6">
        <f t="shared" si="711"/>
        <v>0</v>
      </c>
      <c r="O551" s="6"/>
      <c r="P551" s="6">
        <f t="shared" si="711"/>
        <v>0</v>
      </c>
      <c r="Q551" s="6"/>
      <c r="R551" s="6">
        <f t="shared" si="711"/>
        <v>0</v>
      </c>
      <c r="S551" s="6">
        <f t="shared" si="711"/>
        <v>0</v>
      </c>
      <c r="T551" s="6"/>
      <c r="U551" s="6">
        <f t="shared" si="711"/>
        <v>0</v>
      </c>
      <c r="V551" s="6"/>
      <c r="W551" s="104"/>
    </row>
    <row r="552" spans="1:23" ht="31.5" outlineLevel="5" x14ac:dyDescent="0.2">
      <c r="A552" s="76" t="s">
        <v>513</v>
      </c>
      <c r="B552" s="76" t="s">
        <v>578</v>
      </c>
      <c r="C552" s="76" t="s">
        <v>32</v>
      </c>
      <c r="D552" s="76"/>
      <c r="E552" s="12" t="s">
        <v>33</v>
      </c>
      <c r="F552" s="6">
        <f t="shared" si="711"/>
        <v>2889.3</v>
      </c>
      <c r="G552" s="6">
        <f t="shared" si="711"/>
        <v>0</v>
      </c>
      <c r="H552" s="6">
        <f t="shared" si="711"/>
        <v>2889.3</v>
      </c>
      <c r="I552" s="6">
        <f t="shared" si="711"/>
        <v>0.3</v>
      </c>
      <c r="J552" s="6">
        <f t="shared" si="711"/>
        <v>0</v>
      </c>
      <c r="K552" s="6">
        <f t="shared" si="711"/>
        <v>0</v>
      </c>
      <c r="L552" s="6">
        <f t="shared" si="711"/>
        <v>2889.6000000000004</v>
      </c>
      <c r="M552" s="6">
        <f t="shared" ref="M552:R552" si="712">M553</f>
        <v>0</v>
      </c>
      <c r="N552" s="6">
        <f t="shared" si="711"/>
        <v>0</v>
      </c>
      <c r="O552" s="6"/>
      <c r="P552" s="6">
        <f t="shared" si="711"/>
        <v>0</v>
      </c>
      <c r="Q552" s="6"/>
      <c r="R552" s="6">
        <f t="shared" si="712"/>
        <v>0</v>
      </c>
      <c r="S552" s="6">
        <f t="shared" si="711"/>
        <v>0</v>
      </c>
      <c r="T552" s="6"/>
      <c r="U552" s="6">
        <f t="shared" si="711"/>
        <v>0</v>
      </c>
      <c r="V552" s="6"/>
      <c r="W552" s="104"/>
    </row>
    <row r="553" spans="1:23" ht="15.75" outlineLevel="7" x14ac:dyDescent="0.2">
      <c r="A553" s="77" t="s">
        <v>513</v>
      </c>
      <c r="B553" s="77" t="s">
        <v>578</v>
      </c>
      <c r="C553" s="77" t="s">
        <v>32</v>
      </c>
      <c r="D553" s="77" t="s">
        <v>21</v>
      </c>
      <c r="E553" s="13" t="s">
        <v>22</v>
      </c>
      <c r="F553" s="7">
        <v>2889.3</v>
      </c>
      <c r="G553" s="7"/>
      <c r="H553" s="7">
        <f>SUM(F553:G553)</f>
        <v>2889.3</v>
      </c>
      <c r="I553" s="7">
        <v>0.3</v>
      </c>
      <c r="J553" s="7"/>
      <c r="K553" s="7"/>
      <c r="L553" s="7">
        <f>SUM(H553:K553)</f>
        <v>2889.6000000000004</v>
      </c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104"/>
    </row>
    <row r="554" spans="1:23" ht="15.75" outlineLevel="1" x14ac:dyDescent="0.2">
      <c r="A554" s="76" t="s">
        <v>513</v>
      </c>
      <c r="B554" s="76" t="s">
        <v>580</v>
      </c>
      <c r="C554" s="76"/>
      <c r="D554" s="76"/>
      <c r="E554" s="12" t="s">
        <v>581</v>
      </c>
      <c r="F554" s="6">
        <f t="shared" ref="F554:V557" si="713">F555</f>
        <v>2818.7999999999993</v>
      </c>
      <c r="G554" s="6">
        <f t="shared" si="713"/>
        <v>0</v>
      </c>
      <c r="H554" s="6">
        <f t="shared" si="713"/>
        <v>2818.7999999999993</v>
      </c>
      <c r="I554" s="6">
        <f t="shared" si="713"/>
        <v>0</v>
      </c>
      <c r="J554" s="6">
        <f t="shared" si="713"/>
        <v>0</v>
      </c>
      <c r="K554" s="6">
        <f t="shared" si="713"/>
        <v>0</v>
      </c>
      <c r="L554" s="6">
        <f t="shared" si="713"/>
        <v>2818.7999999999993</v>
      </c>
      <c r="M554" s="6">
        <f t="shared" ref="M554:M557" si="714">M555</f>
        <v>0</v>
      </c>
      <c r="N554" s="6">
        <f t="shared" si="713"/>
        <v>0</v>
      </c>
      <c r="O554" s="6"/>
      <c r="P554" s="6">
        <f t="shared" si="713"/>
        <v>0</v>
      </c>
      <c r="Q554" s="6"/>
      <c r="R554" s="6">
        <f t="shared" ref="R554:R557" si="715">R555</f>
        <v>19326.400000000001</v>
      </c>
      <c r="S554" s="6">
        <f t="shared" si="713"/>
        <v>0</v>
      </c>
      <c r="T554" s="6">
        <f t="shared" si="713"/>
        <v>19326.400000000001</v>
      </c>
      <c r="U554" s="6">
        <f t="shared" si="713"/>
        <v>0</v>
      </c>
      <c r="V554" s="6">
        <f t="shared" si="713"/>
        <v>19326.400000000001</v>
      </c>
      <c r="W554" s="104"/>
    </row>
    <row r="555" spans="1:23" ht="31.5" outlineLevel="2" x14ac:dyDescent="0.2">
      <c r="A555" s="76" t="s">
        <v>513</v>
      </c>
      <c r="B555" s="76" t="s">
        <v>580</v>
      </c>
      <c r="C555" s="76" t="s">
        <v>24</v>
      </c>
      <c r="D555" s="76"/>
      <c r="E555" s="12" t="s">
        <v>25</v>
      </c>
      <c r="F555" s="6">
        <f t="shared" si="713"/>
        <v>2818.7999999999993</v>
      </c>
      <c r="G555" s="6">
        <f t="shared" si="713"/>
        <v>0</v>
      </c>
      <c r="H555" s="6">
        <f t="shared" si="713"/>
        <v>2818.7999999999993</v>
      </c>
      <c r="I555" s="6">
        <f t="shared" si="713"/>
        <v>0</v>
      </c>
      <c r="J555" s="6">
        <f t="shared" si="713"/>
        <v>0</v>
      </c>
      <c r="K555" s="6">
        <f t="shared" si="713"/>
        <v>0</v>
      </c>
      <c r="L555" s="6">
        <f t="shared" si="713"/>
        <v>2818.7999999999993</v>
      </c>
      <c r="M555" s="6">
        <f t="shared" si="714"/>
        <v>0</v>
      </c>
      <c r="N555" s="6">
        <f t="shared" si="713"/>
        <v>0</v>
      </c>
      <c r="O555" s="6"/>
      <c r="P555" s="6">
        <f t="shared" si="713"/>
        <v>0</v>
      </c>
      <c r="Q555" s="6"/>
      <c r="R555" s="6">
        <f t="shared" si="715"/>
        <v>19326.400000000001</v>
      </c>
      <c r="S555" s="6">
        <f t="shared" si="713"/>
        <v>0</v>
      </c>
      <c r="T555" s="6">
        <f t="shared" si="713"/>
        <v>19326.400000000001</v>
      </c>
      <c r="U555" s="6">
        <f t="shared" si="713"/>
        <v>0</v>
      </c>
      <c r="V555" s="6">
        <f t="shared" si="713"/>
        <v>19326.400000000001</v>
      </c>
      <c r="W555" s="104"/>
    </row>
    <row r="556" spans="1:23" ht="31.5" outlineLevel="3" x14ac:dyDescent="0.2">
      <c r="A556" s="76" t="s">
        <v>513</v>
      </c>
      <c r="B556" s="76" t="s">
        <v>580</v>
      </c>
      <c r="C556" s="76" t="s">
        <v>26</v>
      </c>
      <c r="D556" s="76"/>
      <c r="E556" s="12" t="s">
        <v>27</v>
      </c>
      <c r="F556" s="6">
        <f t="shared" si="713"/>
        <v>2818.7999999999993</v>
      </c>
      <c r="G556" s="6">
        <f t="shared" si="713"/>
        <v>0</v>
      </c>
      <c r="H556" s="6">
        <f t="shared" si="713"/>
        <v>2818.7999999999993</v>
      </c>
      <c r="I556" s="6">
        <f t="shared" si="713"/>
        <v>0</v>
      </c>
      <c r="J556" s="6">
        <f t="shared" si="713"/>
        <v>0</v>
      </c>
      <c r="K556" s="6">
        <f t="shared" si="713"/>
        <v>0</v>
      </c>
      <c r="L556" s="6">
        <f t="shared" si="713"/>
        <v>2818.7999999999993</v>
      </c>
      <c r="M556" s="6">
        <f t="shared" si="714"/>
        <v>0</v>
      </c>
      <c r="N556" s="6">
        <f t="shared" si="713"/>
        <v>0</v>
      </c>
      <c r="O556" s="6"/>
      <c r="P556" s="6">
        <f t="shared" si="713"/>
        <v>0</v>
      </c>
      <c r="Q556" s="6"/>
      <c r="R556" s="6">
        <f t="shared" si="715"/>
        <v>19326.400000000001</v>
      </c>
      <c r="S556" s="6">
        <f t="shared" si="713"/>
        <v>0</v>
      </c>
      <c r="T556" s="6">
        <f t="shared" si="713"/>
        <v>19326.400000000001</v>
      </c>
      <c r="U556" s="6">
        <f t="shared" si="713"/>
        <v>0</v>
      </c>
      <c r="V556" s="6">
        <f t="shared" si="713"/>
        <v>19326.400000000001</v>
      </c>
      <c r="W556" s="104"/>
    </row>
    <row r="557" spans="1:23" ht="15.75" outlineLevel="4" x14ac:dyDescent="0.2">
      <c r="A557" s="76" t="s">
        <v>513</v>
      </c>
      <c r="B557" s="76" t="s">
        <v>580</v>
      </c>
      <c r="C557" s="76" t="s">
        <v>28</v>
      </c>
      <c r="D557" s="76"/>
      <c r="E557" s="12" t="s">
        <v>29</v>
      </c>
      <c r="F557" s="6">
        <f>F558</f>
        <v>2818.7999999999993</v>
      </c>
      <c r="G557" s="6">
        <f t="shared" si="713"/>
        <v>0</v>
      </c>
      <c r="H557" s="6">
        <f t="shared" si="713"/>
        <v>2818.7999999999993</v>
      </c>
      <c r="I557" s="6">
        <f t="shared" si="713"/>
        <v>0</v>
      </c>
      <c r="J557" s="6">
        <f t="shared" si="713"/>
        <v>0</v>
      </c>
      <c r="K557" s="6">
        <f t="shared" si="713"/>
        <v>0</v>
      </c>
      <c r="L557" s="6">
        <f t="shared" si="713"/>
        <v>2818.7999999999993</v>
      </c>
      <c r="M557" s="6">
        <f t="shared" si="714"/>
        <v>0</v>
      </c>
      <c r="N557" s="6">
        <f t="shared" si="713"/>
        <v>0</v>
      </c>
      <c r="O557" s="6"/>
      <c r="P557" s="6">
        <f t="shared" si="713"/>
        <v>0</v>
      </c>
      <c r="Q557" s="6"/>
      <c r="R557" s="6">
        <f t="shared" si="715"/>
        <v>19326.400000000001</v>
      </c>
      <c r="S557" s="6">
        <f t="shared" si="713"/>
        <v>0</v>
      </c>
      <c r="T557" s="6">
        <f t="shared" si="713"/>
        <v>19326.400000000001</v>
      </c>
      <c r="U557" s="6">
        <f t="shared" si="713"/>
        <v>0</v>
      </c>
      <c r="V557" s="6">
        <f t="shared" si="713"/>
        <v>19326.400000000001</v>
      </c>
      <c r="W557" s="104"/>
    </row>
    <row r="558" spans="1:23" ht="63" customHeight="1" outlineLevel="5" x14ac:dyDescent="0.2">
      <c r="A558" s="76" t="s">
        <v>513</v>
      </c>
      <c r="B558" s="76" t="s">
        <v>580</v>
      </c>
      <c r="C558" s="76" t="s">
        <v>711</v>
      </c>
      <c r="D558" s="76"/>
      <c r="E558" s="92" t="s">
        <v>709</v>
      </c>
      <c r="F558" s="6">
        <f t="shared" ref="F558:V558" si="716">F559</f>
        <v>2818.7999999999993</v>
      </c>
      <c r="G558" s="6">
        <f t="shared" si="716"/>
        <v>0</v>
      </c>
      <c r="H558" s="6">
        <f t="shared" si="716"/>
        <v>2818.7999999999993</v>
      </c>
      <c r="I558" s="6">
        <f t="shared" si="716"/>
        <v>0</v>
      </c>
      <c r="J558" s="6">
        <f t="shared" si="716"/>
        <v>0</v>
      </c>
      <c r="K558" s="6">
        <f t="shared" si="716"/>
        <v>0</v>
      </c>
      <c r="L558" s="6">
        <f t="shared" si="716"/>
        <v>2818.7999999999993</v>
      </c>
      <c r="M558" s="6">
        <f t="shared" si="716"/>
        <v>0</v>
      </c>
      <c r="N558" s="6">
        <f t="shared" si="716"/>
        <v>0</v>
      </c>
      <c r="O558" s="6"/>
      <c r="P558" s="6">
        <f t="shared" si="716"/>
        <v>0</v>
      </c>
      <c r="Q558" s="6"/>
      <c r="R558" s="6">
        <f>R559</f>
        <v>19326.400000000001</v>
      </c>
      <c r="S558" s="6">
        <f t="shared" si="716"/>
        <v>0</v>
      </c>
      <c r="T558" s="6">
        <f t="shared" si="716"/>
        <v>19326.400000000001</v>
      </c>
      <c r="U558" s="6">
        <f t="shared" si="716"/>
        <v>0</v>
      </c>
      <c r="V558" s="6">
        <f t="shared" si="716"/>
        <v>19326.400000000001</v>
      </c>
      <c r="W558" s="104"/>
    </row>
    <row r="559" spans="1:23" ht="15.75" outlineLevel="7" x14ac:dyDescent="0.2">
      <c r="A559" s="77" t="s">
        <v>513</v>
      </c>
      <c r="B559" s="77" t="s">
        <v>580</v>
      </c>
      <c r="C559" s="77" t="s">
        <v>711</v>
      </c>
      <c r="D559" s="77" t="s">
        <v>116</v>
      </c>
      <c r="E559" s="13" t="s">
        <v>117</v>
      </c>
      <c r="F559" s="7">
        <f>16565.5-13746.7</f>
        <v>2818.7999999999993</v>
      </c>
      <c r="G559" s="7"/>
      <c r="H559" s="7">
        <f>SUM(F559:G559)</f>
        <v>2818.7999999999993</v>
      </c>
      <c r="I559" s="7"/>
      <c r="J559" s="7"/>
      <c r="K559" s="7"/>
      <c r="L559" s="7">
        <f>SUM(H559:K559)</f>
        <v>2818.7999999999993</v>
      </c>
      <c r="M559" s="7"/>
      <c r="N559" s="7"/>
      <c r="O559" s="7"/>
      <c r="P559" s="7"/>
      <c r="Q559" s="7"/>
      <c r="R559" s="7">
        <v>19326.400000000001</v>
      </c>
      <c r="S559" s="7"/>
      <c r="T559" s="7">
        <f>SUM(R559:S559)</f>
        <v>19326.400000000001</v>
      </c>
      <c r="U559" s="7"/>
      <c r="V559" s="7">
        <f>SUM(T559:U559)</f>
        <v>19326.400000000001</v>
      </c>
      <c r="W559" s="104"/>
    </row>
    <row r="560" spans="1:23" ht="15.75" outlineLevel="1" collapsed="1" x14ac:dyDescent="0.2">
      <c r="A560" s="76" t="s">
        <v>513</v>
      </c>
      <c r="B560" s="76" t="s">
        <v>582</v>
      </c>
      <c r="C560" s="76"/>
      <c r="D560" s="76"/>
      <c r="E560" s="12" t="s">
        <v>583</v>
      </c>
      <c r="F560" s="6">
        <f>F561+F566+F577</f>
        <v>8840.7999999999993</v>
      </c>
      <c r="G560" s="6">
        <f t="shared" ref="G560:J560" si="717">G561+G566+G577</f>
        <v>0</v>
      </c>
      <c r="H560" s="6">
        <f t="shared" si="717"/>
        <v>8840.7999999999993</v>
      </c>
      <c r="I560" s="6">
        <f t="shared" si="717"/>
        <v>0</v>
      </c>
      <c r="J560" s="6">
        <f t="shared" si="717"/>
        <v>1000</v>
      </c>
      <c r="K560" s="6">
        <f t="shared" ref="K560:L560" si="718">K561+K566+K577</f>
        <v>10000</v>
      </c>
      <c r="L560" s="6">
        <f t="shared" si="718"/>
        <v>19840.8</v>
      </c>
      <c r="M560" s="6">
        <f>M561+M566+M577</f>
        <v>7652.5</v>
      </c>
      <c r="N560" s="6">
        <f t="shared" ref="N560" si="719">N561+N566+N577</f>
        <v>0</v>
      </c>
      <c r="O560" s="6">
        <f t="shared" ref="O560:Q560" si="720">O561+O566+O577</f>
        <v>7652.5</v>
      </c>
      <c r="P560" s="6">
        <f t="shared" si="720"/>
        <v>7175</v>
      </c>
      <c r="Q560" s="6">
        <f t="shared" si="720"/>
        <v>14827.5</v>
      </c>
      <c r="R560" s="6">
        <f>R561+R566+R577</f>
        <v>7135.9</v>
      </c>
      <c r="S560" s="6">
        <f t="shared" ref="S560" si="721">S561+S566+S577</f>
        <v>0</v>
      </c>
      <c r="T560" s="6">
        <f t="shared" ref="T560:V560" si="722">T561+T566+T577</f>
        <v>7135.9</v>
      </c>
      <c r="U560" s="6">
        <f t="shared" si="722"/>
        <v>0</v>
      </c>
      <c r="V560" s="6">
        <f t="shared" si="722"/>
        <v>7135.9</v>
      </c>
      <c r="W560" s="104"/>
    </row>
    <row r="561" spans="1:23" ht="31.5" hidden="1" outlineLevel="2" x14ac:dyDescent="0.2">
      <c r="A561" s="76" t="s">
        <v>513</v>
      </c>
      <c r="B561" s="76" t="s">
        <v>582</v>
      </c>
      <c r="C561" s="76" t="s">
        <v>139</v>
      </c>
      <c r="D561" s="76"/>
      <c r="E561" s="12" t="s">
        <v>140</v>
      </c>
      <c r="F561" s="6">
        <f>F562</f>
        <v>779.1</v>
      </c>
      <c r="G561" s="6">
        <f t="shared" ref="G561:L561" si="723">G562</f>
        <v>0</v>
      </c>
      <c r="H561" s="6">
        <f t="shared" si="723"/>
        <v>779.1</v>
      </c>
      <c r="I561" s="6">
        <f t="shared" si="723"/>
        <v>0</v>
      </c>
      <c r="J561" s="6">
        <f t="shared" si="723"/>
        <v>0</v>
      </c>
      <c r="K561" s="6">
        <f t="shared" si="723"/>
        <v>0</v>
      </c>
      <c r="L561" s="6">
        <f t="shared" si="723"/>
        <v>779.1</v>
      </c>
      <c r="M561" s="6">
        <f t="shared" ref="M561:R561" si="724">M562</f>
        <v>779.1</v>
      </c>
      <c r="N561" s="6">
        <f t="shared" ref="N561" si="725">N562</f>
        <v>0</v>
      </c>
      <c r="O561" s="6">
        <f t="shared" ref="O561:Q561" si="726">O562</f>
        <v>779.1</v>
      </c>
      <c r="P561" s="6">
        <f t="shared" si="726"/>
        <v>0</v>
      </c>
      <c r="Q561" s="6">
        <f t="shared" si="726"/>
        <v>779.1</v>
      </c>
      <c r="R561" s="6">
        <f t="shared" si="724"/>
        <v>779.1</v>
      </c>
      <c r="S561" s="6">
        <f t="shared" ref="S561" si="727">S562</f>
        <v>0</v>
      </c>
      <c r="T561" s="6">
        <f t="shared" ref="T561:V561" si="728">T562</f>
        <v>779.1</v>
      </c>
      <c r="U561" s="6">
        <f t="shared" si="728"/>
        <v>0</v>
      </c>
      <c r="V561" s="6">
        <f t="shared" si="728"/>
        <v>779.1</v>
      </c>
      <c r="W561" s="104"/>
    </row>
    <row r="562" spans="1:23" ht="31.5" hidden="1" outlineLevel="3" x14ac:dyDescent="0.2">
      <c r="A562" s="76" t="s">
        <v>513</v>
      </c>
      <c r="B562" s="76" t="s">
        <v>582</v>
      </c>
      <c r="C562" s="76" t="s">
        <v>153</v>
      </c>
      <c r="D562" s="76"/>
      <c r="E562" s="12" t="s">
        <v>154</v>
      </c>
      <c r="F562" s="6">
        <f t="shared" ref="F562:V564" si="729">F563</f>
        <v>779.1</v>
      </c>
      <c r="G562" s="6">
        <f t="shared" si="729"/>
        <v>0</v>
      </c>
      <c r="H562" s="6">
        <f t="shared" si="729"/>
        <v>779.1</v>
      </c>
      <c r="I562" s="6">
        <f t="shared" si="729"/>
        <v>0</v>
      </c>
      <c r="J562" s="6">
        <f t="shared" si="729"/>
        <v>0</v>
      </c>
      <c r="K562" s="6">
        <f t="shared" si="729"/>
        <v>0</v>
      </c>
      <c r="L562" s="6">
        <f t="shared" si="729"/>
        <v>779.1</v>
      </c>
      <c r="M562" s="6">
        <f t="shared" ref="M562:M564" si="730">M563</f>
        <v>779.1</v>
      </c>
      <c r="N562" s="6">
        <f t="shared" si="729"/>
        <v>0</v>
      </c>
      <c r="O562" s="6">
        <f t="shared" si="729"/>
        <v>779.1</v>
      </c>
      <c r="P562" s="6">
        <f t="shared" si="729"/>
        <v>0</v>
      </c>
      <c r="Q562" s="6">
        <f t="shared" si="729"/>
        <v>779.1</v>
      </c>
      <c r="R562" s="6">
        <f t="shared" ref="R562:R564" si="731">R563</f>
        <v>779.1</v>
      </c>
      <c r="S562" s="6">
        <f t="shared" si="729"/>
        <v>0</v>
      </c>
      <c r="T562" s="6">
        <f t="shared" si="729"/>
        <v>779.1</v>
      </c>
      <c r="U562" s="6">
        <f t="shared" si="729"/>
        <v>0</v>
      </c>
      <c r="V562" s="6">
        <f t="shared" si="729"/>
        <v>779.1</v>
      </c>
      <c r="W562" s="104"/>
    </row>
    <row r="563" spans="1:23" ht="31.5" hidden="1" outlineLevel="4" x14ac:dyDescent="0.2">
      <c r="A563" s="76" t="s">
        <v>513</v>
      </c>
      <c r="B563" s="76" t="s">
        <v>582</v>
      </c>
      <c r="C563" s="76" t="s">
        <v>155</v>
      </c>
      <c r="D563" s="76"/>
      <c r="E563" s="12" t="s">
        <v>92</v>
      </c>
      <c r="F563" s="6">
        <f t="shared" si="729"/>
        <v>779.1</v>
      </c>
      <c r="G563" s="6">
        <f t="shared" si="729"/>
        <v>0</v>
      </c>
      <c r="H563" s="6">
        <f t="shared" si="729"/>
        <v>779.1</v>
      </c>
      <c r="I563" s="6">
        <f t="shared" si="729"/>
        <v>0</v>
      </c>
      <c r="J563" s="6">
        <f t="shared" si="729"/>
        <v>0</v>
      </c>
      <c r="K563" s="6">
        <f t="shared" si="729"/>
        <v>0</v>
      </c>
      <c r="L563" s="6">
        <f t="shared" si="729"/>
        <v>779.1</v>
      </c>
      <c r="M563" s="6">
        <f t="shared" si="730"/>
        <v>779.1</v>
      </c>
      <c r="N563" s="6">
        <f t="shared" si="729"/>
        <v>0</v>
      </c>
      <c r="O563" s="6">
        <f t="shared" si="729"/>
        <v>779.1</v>
      </c>
      <c r="P563" s="6">
        <f t="shared" si="729"/>
        <v>0</v>
      </c>
      <c r="Q563" s="6">
        <f t="shared" si="729"/>
        <v>779.1</v>
      </c>
      <c r="R563" s="6">
        <f t="shared" si="731"/>
        <v>779.1</v>
      </c>
      <c r="S563" s="6">
        <f t="shared" si="729"/>
        <v>0</v>
      </c>
      <c r="T563" s="6">
        <f t="shared" si="729"/>
        <v>779.1</v>
      </c>
      <c r="U563" s="6">
        <f t="shared" si="729"/>
        <v>0</v>
      </c>
      <c r="V563" s="6">
        <f t="shared" si="729"/>
        <v>779.1</v>
      </c>
      <c r="W563" s="104"/>
    </row>
    <row r="564" spans="1:23" ht="31.5" hidden="1" outlineLevel="5" x14ac:dyDescent="0.2">
      <c r="A564" s="76" t="s">
        <v>513</v>
      </c>
      <c r="B564" s="76" t="s">
        <v>582</v>
      </c>
      <c r="C564" s="76" t="s">
        <v>156</v>
      </c>
      <c r="D564" s="76"/>
      <c r="E564" s="12" t="s">
        <v>157</v>
      </c>
      <c r="F564" s="6">
        <f t="shared" si="729"/>
        <v>779.1</v>
      </c>
      <c r="G564" s="6">
        <f t="shared" si="729"/>
        <v>0</v>
      </c>
      <c r="H564" s="6">
        <f t="shared" si="729"/>
        <v>779.1</v>
      </c>
      <c r="I564" s="6">
        <f t="shared" si="729"/>
        <v>0</v>
      </c>
      <c r="J564" s="6">
        <f t="shared" si="729"/>
        <v>0</v>
      </c>
      <c r="K564" s="6">
        <f t="shared" si="729"/>
        <v>0</v>
      </c>
      <c r="L564" s="6">
        <f t="shared" si="729"/>
        <v>779.1</v>
      </c>
      <c r="M564" s="6">
        <f t="shared" si="730"/>
        <v>779.1</v>
      </c>
      <c r="N564" s="6">
        <f t="shared" si="729"/>
        <v>0</v>
      </c>
      <c r="O564" s="6">
        <f t="shared" si="729"/>
        <v>779.1</v>
      </c>
      <c r="P564" s="6">
        <f t="shared" si="729"/>
        <v>0</v>
      </c>
      <c r="Q564" s="6">
        <f t="shared" si="729"/>
        <v>779.1</v>
      </c>
      <c r="R564" s="6">
        <f t="shared" si="731"/>
        <v>779.1</v>
      </c>
      <c r="S564" s="6">
        <f t="shared" si="729"/>
        <v>0</v>
      </c>
      <c r="T564" s="6">
        <f t="shared" si="729"/>
        <v>779.1</v>
      </c>
      <c r="U564" s="6">
        <f t="shared" si="729"/>
        <v>0</v>
      </c>
      <c r="V564" s="6">
        <f t="shared" si="729"/>
        <v>779.1</v>
      </c>
      <c r="W564" s="104"/>
    </row>
    <row r="565" spans="1:23" ht="15.75" hidden="1" outlineLevel="7" x14ac:dyDescent="0.2">
      <c r="A565" s="77" t="s">
        <v>513</v>
      </c>
      <c r="B565" s="77" t="s">
        <v>582</v>
      </c>
      <c r="C565" s="77" t="s">
        <v>156</v>
      </c>
      <c r="D565" s="77" t="s">
        <v>15</v>
      </c>
      <c r="E565" s="13" t="s">
        <v>16</v>
      </c>
      <c r="F565" s="7">
        <v>779.1</v>
      </c>
      <c r="G565" s="7"/>
      <c r="H565" s="7">
        <f>SUM(F565:G565)</f>
        <v>779.1</v>
      </c>
      <c r="I565" s="7"/>
      <c r="J565" s="7"/>
      <c r="K565" s="7"/>
      <c r="L565" s="7">
        <f>SUM(H565:K565)</f>
        <v>779.1</v>
      </c>
      <c r="M565" s="7">
        <v>779.1</v>
      </c>
      <c r="N565" s="7"/>
      <c r="O565" s="7">
        <f>SUM(M565:N565)</f>
        <v>779.1</v>
      </c>
      <c r="P565" s="7"/>
      <c r="Q565" s="7">
        <f>SUM(O565:P565)</f>
        <v>779.1</v>
      </c>
      <c r="R565" s="7">
        <v>779.1</v>
      </c>
      <c r="S565" s="7"/>
      <c r="T565" s="7">
        <f>SUM(R565:S565)</f>
        <v>779.1</v>
      </c>
      <c r="U565" s="7"/>
      <c r="V565" s="7">
        <f>SUM(T565:U565)</f>
        <v>779.1</v>
      </c>
      <c r="W565" s="104"/>
    </row>
    <row r="566" spans="1:23" ht="31.5" hidden="1" outlineLevel="2" x14ac:dyDescent="0.2">
      <c r="A566" s="76" t="s">
        <v>513</v>
      </c>
      <c r="B566" s="76" t="s">
        <v>582</v>
      </c>
      <c r="C566" s="76" t="s">
        <v>62</v>
      </c>
      <c r="D566" s="76"/>
      <c r="E566" s="12" t="s">
        <v>63</v>
      </c>
      <c r="F566" s="6">
        <f t="shared" ref="F566:T566" si="732">F567+F573</f>
        <v>3996.9</v>
      </c>
      <c r="G566" s="6">
        <f t="shared" ref="G566:J566" si="733">G567+G573</f>
        <v>0</v>
      </c>
      <c r="H566" s="6">
        <f t="shared" si="733"/>
        <v>3996.9</v>
      </c>
      <c r="I566" s="6">
        <f t="shared" si="733"/>
        <v>0</v>
      </c>
      <c r="J566" s="6">
        <f t="shared" si="733"/>
        <v>0</v>
      </c>
      <c r="K566" s="6">
        <f t="shared" ref="K566:L566" si="734">K567+K573</f>
        <v>0</v>
      </c>
      <c r="L566" s="6">
        <f t="shared" si="734"/>
        <v>3996.9</v>
      </c>
      <c r="M566" s="6">
        <f t="shared" si="732"/>
        <v>3740.9</v>
      </c>
      <c r="N566" s="6">
        <f t="shared" si="732"/>
        <v>0</v>
      </c>
      <c r="O566" s="6">
        <f t="shared" si="732"/>
        <v>3740.9</v>
      </c>
      <c r="P566" s="6">
        <f t="shared" si="732"/>
        <v>0</v>
      </c>
      <c r="Q566" s="6">
        <f t="shared" si="732"/>
        <v>3740.9</v>
      </c>
      <c r="R566" s="6">
        <f t="shared" si="732"/>
        <v>3629.6</v>
      </c>
      <c r="S566" s="6">
        <f t="shared" si="732"/>
        <v>0</v>
      </c>
      <c r="T566" s="6">
        <f t="shared" si="732"/>
        <v>3629.6</v>
      </c>
      <c r="U566" s="6">
        <f t="shared" ref="U566:V566" si="735">U567+U573</f>
        <v>0</v>
      </c>
      <c r="V566" s="6">
        <f t="shared" si="735"/>
        <v>3629.6</v>
      </c>
      <c r="W566" s="104"/>
    </row>
    <row r="567" spans="1:23" ht="31.5" hidden="1" outlineLevel="3" x14ac:dyDescent="0.2">
      <c r="A567" s="76" t="s">
        <v>513</v>
      </c>
      <c r="B567" s="76" t="s">
        <v>582</v>
      </c>
      <c r="C567" s="76" t="s">
        <v>247</v>
      </c>
      <c r="D567" s="76"/>
      <c r="E567" s="12" t="s">
        <v>248</v>
      </c>
      <c r="F567" s="6">
        <f t="shared" ref="F567:V567" si="736">F568</f>
        <v>2533.8000000000002</v>
      </c>
      <c r="G567" s="6">
        <f t="shared" si="736"/>
        <v>0</v>
      </c>
      <c r="H567" s="6">
        <f t="shared" si="736"/>
        <v>2533.8000000000002</v>
      </c>
      <c r="I567" s="6">
        <f t="shared" si="736"/>
        <v>0</v>
      </c>
      <c r="J567" s="6">
        <f t="shared" si="736"/>
        <v>0</v>
      </c>
      <c r="K567" s="6">
        <f t="shared" si="736"/>
        <v>0</v>
      </c>
      <c r="L567" s="6">
        <f t="shared" si="736"/>
        <v>2533.8000000000002</v>
      </c>
      <c r="M567" s="6">
        <f t="shared" si="736"/>
        <v>2277.8000000000002</v>
      </c>
      <c r="N567" s="6">
        <f t="shared" si="736"/>
        <v>0</v>
      </c>
      <c r="O567" s="6">
        <f t="shared" si="736"/>
        <v>2277.8000000000002</v>
      </c>
      <c r="P567" s="6">
        <f t="shared" si="736"/>
        <v>0</v>
      </c>
      <c r="Q567" s="6">
        <f t="shared" si="736"/>
        <v>2277.8000000000002</v>
      </c>
      <c r="R567" s="6">
        <f>R568</f>
        <v>2166.5</v>
      </c>
      <c r="S567" s="6">
        <f t="shared" si="736"/>
        <v>0</v>
      </c>
      <c r="T567" s="6">
        <f t="shared" si="736"/>
        <v>2166.5</v>
      </c>
      <c r="U567" s="6">
        <f t="shared" si="736"/>
        <v>0</v>
      </c>
      <c r="V567" s="6">
        <f t="shared" si="736"/>
        <v>2166.5</v>
      </c>
      <c r="W567" s="104"/>
    </row>
    <row r="568" spans="1:23" ht="15.75" hidden="1" outlineLevel="4" x14ac:dyDescent="0.2">
      <c r="A568" s="76" t="s">
        <v>513</v>
      </c>
      <c r="B568" s="76" t="s">
        <v>582</v>
      </c>
      <c r="C568" s="76" t="s">
        <v>249</v>
      </c>
      <c r="D568" s="76"/>
      <c r="E568" s="12" t="s">
        <v>250</v>
      </c>
      <c r="F568" s="6">
        <f t="shared" ref="F568:T568" si="737">F569+F571</f>
        <v>2533.8000000000002</v>
      </c>
      <c r="G568" s="6">
        <f t="shared" ref="G568:J568" si="738">G569+G571</f>
        <v>0</v>
      </c>
      <c r="H568" s="6">
        <f t="shared" si="738"/>
        <v>2533.8000000000002</v>
      </c>
      <c r="I568" s="6">
        <f t="shared" si="738"/>
        <v>0</v>
      </c>
      <c r="J568" s="6">
        <f t="shared" si="738"/>
        <v>0</v>
      </c>
      <c r="K568" s="6">
        <f t="shared" ref="K568:L568" si="739">K569+K571</f>
        <v>0</v>
      </c>
      <c r="L568" s="6">
        <f t="shared" si="739"/>
        <v>2533.8000000000002</v>
      </c>
      <c r="M568" s="6">
        <f t="shared" si="737"/>
        <v>2277.8000000000002</v>
      </c>
      <c r="N568" s="6">
        <f t="shared" si="737"/>
        <v>0</v>
      </c>
      <c r="O568" s="6">
        <f t="shared" si="737"/>
        <v>2277.8000000000002</v>
      </c>
      <c r="P568" s="6">
        <f t="shared" si="737"/>
        <v>0</v>
      </c>
      <c r="Q568" s="6">
        <f t="shared" si="737"/>
        <v>2277.8000000000002</v>
      </c>
      <c r="R568" s="6">
        <f t="shared" si="737"/>
        <v>2166.5</v>
      </c>
      <c r="S568" s="6">
        <f t="shared" si="737"/>
        <v>0</v>
      </c>
      <c r="T568" s="6">
        <f t="shared" si="737"/>
        <v>2166.5</v>
      </c>
      <c r="U568" s="6">
        <f t="shared" ref="U568:V568" si="740">U569+U571</f>
        <v>0</v>
      </c>
      <c r="V568" s="6">
        <f t="shared" si="740"/>
        <v>2166.5</v>
      </c>
      <c r="W568" s="104"/>
    </row>
    <row r="569" spans="1:23" ht="31.5" hidden="1" outlineLevel="5" x14ac:dyDescent="0.2">
      <c r="A569" s="76" t="s">
        <v>513</v>
      </c>
      <c r="B569" s="76" t="s">
        <v>582</v>
      </c>
      <c r="C569" s="76" t="s">
        <v>251</v>
      </c>
      <c r="D569" s="76"/>
      <c r="E569" s="12" t="s">
        <v>69</v>
      </c>
      <c r="F569" s="6">
        <f t="shared" ref="F569:V569" si="741">F570</f>
        <v>1420.9</v>
      </c>
      <c r="G569" s="6">
        <f t="shared" si="741"/>
        <v>0</v>
      </c>
      <c r="H569" s="6">
        <f t="shared" si="741"/>
        <v>1420.9</v>
      </c>
      <c r="I569" s="6">
        <f t="shared" si="741"/>
        <v>0</v>
      </c>
      <c r="J569" s="6">
        <f t="shared" si="741"/>
        <v>0</v>
      </c>
      <c r="K569" s="6">
        <f t="shared" si="741"/>
        <v>0</v>
      </c>
      <c r="L569" s="6">
        <f t="shared" si="741"/>
        <v>1420.9</v>
      </c>
      <c r="M569" s="6">
        <f t="shared" si="741"/>
        <v>1420.9</v>
      </c>
      <c r="N569" s="6">
        <f t="shared" si="741"/>
        <v>0</v>
      </c>
      <c r="O569" s="6">
        <f t="shared" si="741"/>
        <v>1420.9</v>
      </c>
      <c r="P569" s="6">
        <f t="shared" si="741"/>
        <v>0</v>
      </c>
      <c r="Q569" s="6">
        <f t="shared" si="741"/>
        <v>1420.9</v>
      </c>
      <c r="R569" s="6">
        <f t="shared" si="741"/>
        <v>1420.9</v>
      </c>
      <c r="S569" s="6">
        <f t="shared" si="741"/>
        <v>0</v>
      </c>
      <c r="T569" s="6">
        <f t="shared" si="741"/>
        <v>1420.9</v>
      </c>
      <c r="U569" s="6">
        <f t="shared" si="741"/>
        <v>0</v>
      </c>
      <c r="V569" s="6">
        <f t="shared" si="741"/>
        <v>1420.9</v>
      </c>
      <c r="W569" s="104"/>
    </row>
    <row r="570" spans="1:23" ht="31.5" hidden="1" outlineLevel="7" x14ac:dyDescent="0.2">
      <c r="A570" s="77" t="s">
        <v>513</v>
      </c>
      <c r="B570" s="77" t="s">
        <v>582</v>
      </c>
      <c r="C570" s="77" t="s">
        <v>251</v>
      </c>
      <c r="D570" s="77" t="s">
        <v>70</v>
      </c>
      <c r="E570" s="13" t="s">
        <v>71</v>
      </c>
      <c r="F570" s="7">
        <v>1420.9</v>
      </c>
      <c r="G570" s="7"/>
      <c r="H570" s="7">
        <f>SUM(F570:G570)</f>
        <v>1420.9</v>
      </c>
      <c r="I570" s="7"/>
      <c r="J570" s="7"/>
      <c r="K570" s="7"/>
      <c r="L570" s="7">
        <f>SUM(H570:K570)</f>
        <v>1420.9</v>
      </c>
      <c r="M570" s="7">
        <v>1420.9</v>
      </c>
      <c r="N570" s="7"/>
      <c r="O570" s="7">
        <f>SUM(M570:N570)</f>
        <v>1420.9</v>
      </c>
      <c r="P570" s="7"/>
      <c r="Q570" s="7">
        <f>SUM(O570:P570)</f>
        <v>1420.9</v>
      </c>
      <c r="R570" s="7">
        <v>1420.9</v>
      </c>
      <c r="S570" s="7"/>
      <c r="T570" s="7">
        <f>SUM(R570:S570)</f>
        <v>1420.9</v>
      </c>
      <c r="U570" s="7"/>
      <c r="V570" s="7">
        <f>SUM(T570:U570)</f>
        <v>1420.9</v>
      </c>
      <c r="W570" s="104"/>
    </row>
    <row r="571" spans="1:23" ht="15.75" hidden="1" outlineLevel="5" x14ac:dyDescent="0.2">
      <c r="A571" s="76" t="s">
        <v>513</v>
      </c>
      <c r="B571" s="76" t="s">
        <v>582</v>
      </c>
      <c r="C571" s="76" t="s">
        <v>252</v>
      </c>
      <c r="D571" s="76"/>
      <c r="E571" s="12" t="s">
        <v>253</v>
      </c>
      <c r="F571" s="6">
        <f t="shared" ref="F571:V571" si="742">F572</f>
        <v>1112.9000000000001</v>
      </c>
      <c r="G571" s="6">
        <f t="shared" si="742"/>
        <v>0</v>
      </c>
      <c r="H571" s="6">
        <f t="shared" si="742"/>
        <v>1112.9000000000001</v>
      </c>
      <c r="I571" s="6">
        <f t="shared" si="742"/>
        <v>0</v>
      </c>
      <c r="J571" s="6">
        <f t="shared" si="742"/>
        <v>0</v>
      </c>
      <c r="K571" s="6">
        <f t="shared" si="742"/>
        <v>0</v>
      </c>
      <c r="L571" s="6">
        <f t="shared" si="742"/>
        <v>1112.9000000000001</v>
      </c>
      <c r="M571" s="6">
        <f t="shared" si="742"/>
        <v>856.9</v>
      </c>
      <c r="N571" s="6">
        <f t="shared" si="742"/>
        <v>0</v>
      </c>
      <c r="O571" s="6">
        <f t="shared" si="742"/>
        <v>856.9</v>
      </c>
      <c r="P571" s="6">
        <f t="shared" si="742"/>
        <v>0</v>
      </c>
      <c r="Q571" s="6">
        <f t="shared" si="742"/>
        <v>856.9</v>
      </c>
      <c r="R571" s="6">
        <f>R572</f>
        <v>745.6</v>
      </c>
      <c r="S571" s="6">
        <f t="shared" si="742"/>
        <v>0</v>
      </c>
      <c r="T571" s="6">
        <f t="shared" si="742"/>
        <v>745.6</v>
      </c>
      <c r="U571" s="6">
        <f t="shared" si="742"/>
        <v>0</v>
      </c>
      <c r="V571" s="6">
        <f t="shared" si="742"/>
        <v>745.6</v>
      </c>
      <c r="W571" s="104"/>
    </row>
    <row r="572" spans="1:23" ht="15.75" hidden="1" outlineLevel="7" x14ac:dyDescent="0.2">
      <c r="A572" s="77" t="s">
        <v>513</v>
      </c>
      <c r="B572" s="77" t="s">
        <v>582</v>
      </c>
      <c r="C572" s="77" t="s">
        <v>252</v>
      </c>
      <c r="D572" s="77" t="s">
        <v>21</v>
      </c>
      <c r="E572" s="13" t="s">
        <v>22</v>
      </c>
      <c r="F572" s="7">
        <v>1112.9000000000001</v>
      </c>
      <c r="G572" s="7"/>
      <c r="H572" s="7">
        <f>SUM(F572:G572)</f>
        <v>1112.9000000000001</v>
      </c>
      <c r="I572" s="7"/>
      <c r="J572" s="7"/>
      <c r="K572" s="7"/>
      <c r="L572" s="7">
        <f>SUM(H572:K572)</f>
        <v>1112.9000000000001</v>
      </c>
      <c r="M572" s="7">
        <v>856.9</v>
      </c>
      <c r="N572" s="7"/>
      <c r="O572" s="7">
        <f>SUM(M572:N572)</f>
        <v>856.9</v>
      </c>
      <c r="P572" s="7"/>
      <c r="Q572" s="7">
        <f>SUM(O572:P572)</f>
        <v>856.9</v>
      </c>
      <c r="R572" s="7">
        <v>745.6</v>
      </c>
      <c r="S572" s="7"/>
      <c r="T572" s="7">
        <f>SUM(R572:S572)</f>
        <v>745.6</v>
      </c>
      <c r="U572" s="7"/>
      <c r="V572" s="7">
        <f>SUM(T572:U572)</f>
        <v>745.6</v>
      </c>
      <c r="W572" s="104"/>
    </row>
    <row r="573" spans="1:23" ht="31.5" hidden="1" outlineLevel="3" x14ac:dyDescent="0.2">
      <c r="A573" s="76" t="s">
        <v>513</v>
      </c>
      <c r="B573" s="76" t="s">
        <v>582</v>
      </c>
      <c r="C573" s="76" t="s">
        <v>254</v>
      </c>
      <c r="D573" s="76"/>
      <c r="E573" s="12" t="s">
        <v>255</v>
      </c>
      <c r="F573" s="6">
        <f t="shared" ref="F573:V575" si="743">F574</f>
        <v>1463.1</v>
      </c>
      <c r="G573" s="6">
        <f t="shared" si="743"/>
        <v>0</v>
      </c>
      <c r="H573" s="6">
        <f t="shared" si="743"/>
        <v>1463.1</v>
      </c>
      <c r="I573" s="6">
        <f t="shared" si="743"/>
        <v>0</v>
      </c>
      <c r="J573" s="6">
        <f t="shared" si="743"/>
        <v>0</v>
      </c>
      <c r="K573" s="6">
        <f t="shared" si="743"/>
        <v>0</v>
      </c>
      <c r="L573" s="6">
        <f t="shared" si="743"/>
        <v>1463.1</v>
      </c>
      <c r="M573" s="6">
        <f t="shared" ref="M573:M575" si="744">M574</f>
        <v>1463.1</v>
      </c>
      <c r="N573" s="6">
        <f t="shared" si="743"/>
        <v>0</v>
      </c>
      <c r="O573" s="6">
        <f t="shared" si="743"/>
        <v>1463.1</v>
      </c>
      <c r="P573" s="6">
        <f t="shared" si="743"/>
        <v>0</v>
      </c>
      <c r="Q573" s="6">
        <f t="shared" si="743"/>
        <v>1463.1</v>
      </c>
      <c r="R573" s="6">
        <f t="shared" ref="R573:R575" si="745">R574</f>
        <v>1463.1</v>
      </c>
      <c r="S573" s="6">
        <f t="shared" si="743"/>
        <v>0</v>
      </c>
      <c r="T573" s="6">
        <f t="shared" si="743"/>
        <v>1463.1</v>
      </c>
      <c r="U573" s="6">
        <f t="shared" si="743"/>
        <v>0</v>
      </c>
      <c r="V573" s="6">
        <f t="shared" si="743"/>
        <v>1463.1</v>
      </c>
      <c r="W573" s="104"/>
    </row>
    <row r="574" spans="1:23" ht="31.5" hidden="1" outlineLevel="4" x14ac:dyDescent="0.2">
      <c r="A574" s="76" t="s">
        <v>513</v>
      </c>
      <c r="B574" s="76" t="s">
        <v>582</v>
      </c>
      <c r="C574" s="76" t="s">
        <v>256</v>
      </c>
      <c r="D574" s="76"/>
      <c r="E574" s="12" t="s">
        <v>257</v>
      </c>
      <c r="F574" s="6">
        <f t="shared" si="743"/>
        <v>1463.1</v>
      </c>
      <c r="G574" s="6">
        <f t="shared" si="743"/>
        <v>0</v>
      </c>
      <c r="H574" s="6">
        <f t="shared" si="743"/>
        <v>1463.1</v>
      </c>
      <c r="I574" s="6">
        <f t="shared" si="743"/>
        <v>0</v>
      </c>
      <c r="J574" s="6">
        <f t="shared" si="743"/>
        <v>0</v>
      </c>
      <c r="K574" s="6">
        <f t="shared" si="743"/>
        <v>0</v>
      </c>
      <c r="L574" s="6">
        <f t="shared" si="743"/>
        <v>1463.1</v>
      </c>
      <c r="M574" s="6">
        <f t="shared" si="744"/>
        <v>1463.1</v>
      </c>
      <c r="N574" s="6">
        <f t="shared" si="743"/>
        <v>0</v>
      </c>
      <c r="O574" s="6">
        <f t="shared" si="743"/>
        <v>1463.1</v>
      </c>
      <c r="P574" s="6">
        <f t="shared" si="743"/>
        <v>0</v>
      </c>
      <c r="Q574" s="6">
        <f t="shared" si="743"/>
        <v>1463.1</v>
      </c>
      <c r="R574" s="6">
        <f t="shared" si="745"/>
        <v>1463.1</v>
      </c>
      <c r="S574" s="6">
        <f t="shared" si="743"/>
        <v>0</v>
      </c>
      <c r="T574" s="6">
        <f t="shared" si="743"/>
        <v>1463.1</v>
      </c>
      <c r="U574" s="6">
        <f t="shared" si="743"/>
        <v>0</v>
      </c>
      <c r="V574" s="6">
        <f t="shared" si="743"/>
        <v>1463.1</v>
      </c>
      <c r="W574" s="104"/>
    </row>
    <row r="575" spans="1:23" ht="31.5" hidden="1" outlineLevel="5" x14ac:dyDescent="0.2">
      <c r="A575" s="76" t="s">
        <v>513</v>
      </c>
      <c r="B575" s="76" t="s">
        <v>582</v>
      </c>
      <c r="C575" s="76" t="s">
        <v>258</v>
      </c>
      <c r="D575" s="76"/>
      <c r="E575" s="12" t="s">
        <v>69</v>
      </c>
      <c r="F575" s="6">
        <f t="shared" si="743"/>
        <v>1463.1</v>
      </c>
      <c r="G575" s="6">
        <f t="shared" si="743"/>
        <v>0</v>
      </c>
      <c r="H575" s="6">
        <f t="shared" si="743"/>
        <v>1463.1</v>
      </c>
      <c r="I575" s="6">
        <f t="shared" si="743"/>
        <v>0</v>
      </c>
      <c r="J575" s="6">
        <f t="shared" si="743"/>
        <v>0</v>
      </c>
      <c r="K575" s="6">
        <f t="shared" si="743"/>
        <v>0</v>
      </c>
      <c r="L575" s="6">
        <f t="shared" si="743"/>
        <v>1463.1</v>
      </c>
      <c r="M575" s="6">
        <f t="shared" si="744"/>
        <v>1463.1</v>
      </c>
      <c r="N575" s="6">
        <f t="shared" si="743"/>
        <v>0</v>
      </c>
      <c r="O575" s="6">
        <f t="shared" si="743"/>
        <v>1463.1</v>
      </c>
      <c r="P575" s="6">
        <f t="shared" si="743"/>
        <v>0</v>
      </c>
      <c r="Q575" s="6">
        <f t="shared" si="743"/>
        <v>1463.1</v>
      </c>
      <c r="R575" s="6">
        <f t="shared" si="745"/>
        <v>1463.1</v>
      </c>
      <c r="S575" s="6">
        <f t="shared" si="743"/>
        <v>0</v>
      </c>
      <c r="T575" s="6">
        <f t="shared" si="743"/>
        <v>1463.1</v>
      </c>
      <c r="U575" s="6">
        <f t="shared" si="743"/>
        <v>0</v>
      </c>
      <c r="V575" s="6">
        <f t="shared" si="743"/>
        <v>1463.1</v>
      </c>
      <c r="W575" s="104"/>
    </row>
    <row r="576" spans="1:23" ht="31.5" hidden="1" outlineLevel="7" x14ac:dyDescent="0.2">
      <c r="A576" s="77" t="s">
        <v>513</v>
      </c>
      <c r="B576" s="77" t="s">
        <v>582</v>
      </c>
      <c r="C576" s="77" t="s">
        <v>258</v>
      </c>
      <c r="D576" s="77" t="s">
        <v>70</v>
      </c>
      <c r="E576" s="13" t="s">
        <v>71</v>
      </c>
      <c r="F576" s="7">
        <v>1463.1</v>
      </c>
      <c r="G576" s="7"/>
      <c r="H576" s="7">
        <f>SUM(F576:G576)</f>
        <v>1463.1</v>
      </c>
      <c r="I576" s="7"/>
      <c r="J576" s="7"/>
      <c r="K576" s="7"/>
      <c r="L576" s="7">
        <f>SUM(H576:K576)</f>
        <v>1463.1</v>
      </c>
      <c r="M576" s="7">
        <v>1463.1</v>
      </c>
      <c r="N576" s="7"/>
      <c r="O576" s="7">
        <f>SUM(M576:N576)</f>
        <v>1463.1</v>
      </c>
      <c r="P576" s="7"/>
      <c r="Q576" s="7">
        <f>SUM(O576:P576)</f>
        <v>1463.1</v>
      </c>
      <c r="R576" s="7">
        <v>1463.1</v>
      </c>
      <c r="S576" s="7"/>
      <c r="T576" s="7">
        <f>SUM(R576:S576)</f>
        <v>1463.1</v>
      </c>
      <c r="U576" s="7"/>
      <c r="V576" s="7">
        <f>SUM(T576:U576)</f>
        <v>1463.1</v>
      </c>
      <c r="W576" s="104"/>
    </row>
    <row r="577" spans="1:23" ht="31.5" outlineLevel="2" x14ac:dyDescent="0.2">
      <c r="A577" s="76" t="s">
        <v>513</v>
      </c>
      <c r="B577" s="76" t="s">
        <v>582</v>
      </c>
      <c r="C577" s="76" t="s">
        <v>24</v>
      </c>
      <c r="D577" s="76"/>
      <c r="E577" s="12" t="s">
        <v>25</v>
      </c>
      <c r="F577" s="6">
        <f t="shared" ref="F577:T577" si="746">F578+F584</f>
        <v>4064.8</v>
      </c>
      <c r="G577" s="6">
        <f t="shared" ref="G577:J577" si="747">G578+G584</f>
        <v>0</v>
      </c>
      <c r="H577" s="6">
        <f t="shared" si="747"/>
        <v>4064.8</v>
      </c>
      <c r="I577" s="6">
        <f t="shared" si="747"/>
        <v>0</v>
      </c>
      <c r="J577" s="6">
        <f t="shared" si="747"/>
        <v>1000</v>
      </c>
      <c r="K577" s="6">
        <f t="shared" ref="K577:L577" si="748">K578+K584</f>
        <v>10000</v>
      </c>
      <c r="L577" s="6">
        <f t="shared" si="748"/>
        <v>15064.8</v>
      </c>
      <c r="M577" s="6">
        <f t="shared" si="746"/>
        <v>3132.5</v>
      </c>
      <c r="N577" s="6">
        <f t="shared" si="746"/>
        <v>0</v>
      </c>
      <c r="O577" s="6">
        <f t="shared" si="746"/>
        <v>3132.5</v>
      </c>
      <c r="P577" s="6">
        <f t="shared" si="746"/>
        <v>7175</v>
      </c>
      <c r="Q577" s="6">
        <f t="shared" si="746"/>
        <v>10307.5</v>
      </c>
      <c r="R577" s="6">
        <f t="shared" si="746"/>
        <v>2727.2</v>
      </c>
      <c r="S577" s="6">
        <f t="shared" si="746"/>
        <v>0</v>
      </c>
      <c r="T577" s="6">
        <f t="shared" si="746"/>
        <v>2727.2</v>
      </c>
      <c r="U577" s="6">
        <f t="shared" ref="U577:V577" si="749">U578+U584</f>
        <v>0</v>
      </c>
      <c r="V577" s="6">
        <f t="shared" si="749"/>
        <v>2727.2</v>
      </c>
      <c r="W577" s="104"/>
    </row>
    <row r="578" spans="1:23" ht="31.5" outlineLevel="3" x14ac:dyDescent="0.2">
      <c r="A578" s="76" t="s">
        <v>513</v>
      </c>
      <c r="B578" s="76" t="s">
        <v>582</v>
      </c>
      <c r="C578" s="76" t="s">
        <v>26</v>
      </c>
      <c r="D578" s="76"/>
      <c r="E578" s="12" t="s">
        <v>27</v>
      </c>
      <c r="F578" s="6">
        <f t="shared" ref="F578:V578" si="750">F579</f>
        <v>1564.8000000000002</v>
      </c>
      <c r="G578" s="6">
        <f t="shared" si="750"/>
        <v>0</v>
      </c>
      <c r="H578" s="6">
        <f t="shared" si="750"/>
        <v>1564.8000000000002</v>
      </c>
      <c r="I578" s="6">
        <f t="shared" si="750"/>
        <v>0</v>
      </c>
      <c r="J578" s="6">
        <f t="shared" si="750"/>
        <v>0</v>
      </c>
      <c r="K578" s="6">
        <f t="shared" si="750"/>
        <v>2000</v>
      </c>
      <c r="L578" s="6">
        <f t="shared" si="750"/>
        <v>3564.8</v>
      </c>
      <c r="M578" s="6">
        <f t="shared" si="750"/>
        <v>1207.5</v>
      </c>
      <c r="N578" s="6">
        <f t="shared" si="750"/>
        <v>0</v>
      </c>
      <c r="O578" s="6">
        <f t="shared" si="750"/>
        <v>1207.5</v>
      </c>
      <c r="P578" s="6">
        <f t="shared" si="750"/>
        <v>0</v>
      </c>
      <c r="Q578" s="6">
        <f t="shared" si="750"/>
        <v>1207.5</v>
      </c>
      <c r="R578" s="6">
        <f>R579</f>
        <v>1052.2</v>
      </c>
      <c r="S578" s="6">
        <f t="shared" si="750"/>
        <v>0</v>
      </c>
      <c r="T578" s="6">
        <f t="shared" si="750"/>
        <v>1052.2</v>
      </c>
      <c r="U578" s="6">
        <f t="shared" si="750"/>
        <v>0</v>
      </c>
      <c r="V578" s="6">
        <f t="shared" si="750"/>
        <v>1052.2</v>
      </c>
      <c r="W578" s="104"/>
    </row>
    <row r="579" spans="1:23" ht="18.75" customHeight="1" outlineLevel="4" collapsed="1" x14ac:dyDescent="0.2">
      <c r="A579" s="76" t="s">
        <v>513</v>
      </c>
      <c r="B579" s="76" t="s">
        <v>582</v>
      </c>
      <c r="C579" s="76" t="s">
        <v>259</v>
      </c>
      <c r="D579" s="76"/>
      <c r="E579" s="12" t="s">
        <v>260</v>
      </c>
      <c r="F579" s="6">
        <f t="shared" ref="F579:T579" si="751">F580+F582</f>
        <v>1564.8000000000002</v>
      </c>
      <c r="G579" s="6">
        <f t="shared" ref="G579:J579" si="752">G580+G582</f>
        <v>0</v>
      </c>
      <c r="H579" s="6">
        <f t="shared" si="752"/>
        <v>1564.8000000000002</v>
      </c>
      <c r="I579" s="6">
        <f t="shared" si="752"/>
        <v>0</v>
      </c>
      <c r="J579" s="6">
        <f t="shared" si="752"/>
        <v>0</v>
      </c>
      <c r="K579" s="6">
        <f t="shared" ref="K579:L579" si="753">K580+K582</f>
        <v>2000</v>
      </c>
      <c r="L579" s="6">
        <f t="shared" si="753"/>
        <v>3564.8</v>
      </c>
      <c r="M579" s="6">
        <f t="shared" si="751"/>
        <v>1207.5</v>
      </c>
      <c r="N579" s="6">
        <f t="shared" si="751"/>
        <v>0</v>
      </c>
      <c r="O579" s="6">
        <f t="shared" si="751"/>
        <v>1207.5</v>
      </c>
      <c r="P579" s="6">
        <f t="shared" si="751"/>
        <v>0</v>
      </c>
      <c r="Q579" s="6">
        <f t="shared" si="751"/>
        <v>1207.5</v>
      </c>
      <c r="R579" s="6">
        <f t="shared" si="751"/>
        <v>1052.2</v>
      </c>
      <c r="S579" s="6">
        <f t="shared" si="751"/>
        <v>0</v>
      </c>
      <c r="T579" s="6">
        <f t="shared" si="751"/>
        <v>1052.2</v>
      </c>
      <c r="U579" s="6">
        <f t="shared" ref="U579:V579" si="754">U580+U582</f>
        <v>0</v>
      </c>
      <c r="V579" s="6">
        <f t="shared" si="754"/>
        <v>1052.2</v>
      </c>
      <c r="W579" s="104"/>
    </row>
    <row r="580" spans="1:23" ht="15.75" hidden="1" outlineLevel="5" x14ac:dyDescent="0.2">
      <c r="A580" s="76" t="s">
        <v>513</v>
      </c>
      <c r="B580" s="76" t="s">
        <v>582</v>
      </c>
      <c r="C580" s="76" t="s">
        <v>261</v>
      </c>
      <c r="D580" s="76"/>
      <c r="E580" s="12" t="s">
        <v>262</v>
      </c>
      <c r="F580" s="6">
        <f t="shared" ref="F580:V580" si="755">F581</f>
        <v>11.4</v>
      </c>
      <c r="G580" s="6">
        <f t="shared" si="755"/>
        <v>0</v>
      </c>
      <c r="H580" s="6">
        <f t="shared" si="755"/>
        <v>11.4</v>
      </c>
      <c r="I580" s="6">
        <f t="shared" si="755"/>
        <v>0</v>
      </c>
      <c r="J580" s="6">
        <f t="shared" si="755"/>
        <v>0</v>
      </c>
      <c r="K580" s="6">
        <f t="shared" si="755"/>
        <v>0</v>
      </c>
      <c r="L580" s="6">
        <f t="shared" si="755"/>
        <v>11.4</v>
      </c>
      <c r="M580" s="6">
        <f t="shared" si="755"/>
        <v>11.4</v>
      </c>
      <c r="N580" s="6">
        <f t="shared" si="755"/>
        <v>0</v>
      </c>
      <c r="O580" s="6">
        <f t="shared" si="755"/>
        <v>11.4</v>
      </c>
      <c r="P580" s="6">
        <f t="shared" si="755"/>
        <v>0</v>
      </c>
      <c r="Q580" s="6">
        <f t="shared" si="755"/>
        <v>11.4</v>
      </c>
      <c r="R580" s="6">
        <f t="shared" si="755"/>
        <v>11.4</v>
      </c>
      <c r="S580" s="6">
        <f t="shared" si="755"/>
        <v>0</v>
      </c>
      <c r="T580" s="6">
        <f t="shared" si="755"/>
        <v>11.4</v>
      </c>
      <c r="U580" s="6">
        <f t="shared" si="755"/>
        <v>0</v>
      </c>
      <c r="V580" s="6">
        <f t="shared" si="755"/>
        <v>11.4</v>
      </c>
      <c r="W580" s="104"/>
    </row>
    <row r="581" spans="1:23" ht="15.75" hidden="1" outlineLevel="7" x14ac:dyDescent="0.2">
      <c r="A581" s="77" t="s">
        <v>513</v>
      </c>
      <c r="B581" s="77" t="s">
        <v>582</v>
      </c>
      <c r="C581" s="77" t="s">
        <v>261</v>
      </c>
      <c r="D581" s="77" t="s">
        <v>7</v>
      </c>
      <c r="E581" s="13" t="s">
        <v>8</v>
      </c>
      <c r="F581" s="7">
        <v>11.4</v>
      </c>
      <c r="G581" s="7"/>
      <c r="H581" s="7">
        <f>SUM(F581:G581)</f>
        <v>11.4</v>
      </c>
      <c r="I581" s="7"/>
      <c r="J581" s="7"/>
      <c r="K581" s="7"/>
      <c r="L581" s="7">
        <f>SUM(H581:K581)</f>
        <v>11.4</v>
      </c>
      <c r="M581" s="7">
        <v>11.4</v>
      </c>
      <c r="N581" s="7"/>
      <c r="O581" s="7">
        <f>SUM(M581:N581)</f>
        <v>11.4</v>
      </c>
      <c r="P581" s="7"/>
      <c r="Q581" s="7">
        <f>SUM(O581:P581)</f>
        <v>11.4</v>
      </c>
      <c r="R581" s="7">
        <v>11.4</v>
      </c>
      <c r="S581" s="7"/>
      <c r="T581" s="7">
        <f>SUM(R581:S581)</f>
        <v>11.4</v>
      </c>
      <c r="U581" s="7"/>
      <c r="V581" s="7">
        <f>SUM(T581:U581)</f>
        <v>11.4</v>
      </c>
      <c r="W581" s="104"/>
    </row>
    <row r="582" spans="1:23" ht="31.5" outlineLevel="5" x14ac:dyDescent="0.2">
      <c r="A582" s="76" t="s">
        <v>513</v>
      </c>
      <c r="B582" s="76" t="s">
        <v>582</v>
      </c>
      <c r="C582" s="76" t="s">
        <v>263</v>
      </c>
      <c r="D582" s="76"/>
      <c r="E582" s="12" t="s">
        <v>264</v>
      </c>
      <c r="F582" s="6">
        <f t="shared" ref="F582:V582" si="756">F583</f>
        <v>1553.4</v>
      </c>
      <c r="G582" s="6">
        <f t="shared" si="756"/>
        <v>0</v>
      </c>
      <c r="H582" s="6">
        <f t="shared" si="756"/>
        <v>1553.4</v>
      </c>
      <c r="I582" s="6">
        <f t="shared" si="756"/>
        <v>0</v>
      </c>
      <c r="J582" s="6">
        <f t="shared" si="756"/>
        <v>0</v>
      </c>
      <c r="K582" s="6">
        <f t="shared" si="756"/>
        <v>2000</v>
      </c>
      <c r="L582" s="6">
        <f t="shared" si="756"/>
        <v>3553.4</v>
      </c>
      <c r="M582" s="6">
        <f t="shared" si="756"/>
        <v>1196.0999999999999</v>
      </c>
      <c r="N582" s="6">
        <f t="shared" si="756"/>
        <v>0</v>
      </c>
      <c r="O582" s="6">
        <f t="shared" si="756"/>
        <v>1196.0999999999999</v>
      </c>
      <c r="P582" s="6">
        <f t="shared" si="756"/>
        <v>0</v>
      </c>
      <c r="Q582" s="6">
        <f t="shared" si="756"/>
        <v>1196.0999999999999</v>
      </c>
      <c r="R582" s="6">
        <f>R583</f>
        <v>1040.8</v>
      </c>
      <c r="S582" s="6">
        <f t="shared" si="756"/>
        <v>0</v>
      </c>
      <c r="T582" s="6">
        <f t="shared" si="756"/>
        <v>1040.8</v>
      </c>
      <c r="U582" s="6">
        <f t="shared" si="756"/>
        <v>0</v>
      </c>
      <c r="V582" s="6">
        <f t="shared" si="756"/>
        <v>1040.8</v>
      </c>
      <c r="W582" s="104"/>
    </row>
    <row r="583" spans="1:23" ht="15.75" outlineLevel="7" x14ac:dyDescent="0.2">
      <c r="A583" s="77" t="s">
        <v>513</v>
      </c>
      <c r="B583" s="77" t="s">
        <v>582</v>
      </c>
      <c r="C583" s="77" t="s">
        <v>263</v>
      </c>
      <c r="D583" s="77" t="s">
        <v>21</v>
      </c>
      <c r="E583" s="13" t="s">
        <v>22</v>
      </c>
      <c r="F583" s="7">
        <v>1553.4</v>
      </c>
      <c r="G583" s="7"/>
      <c r="H583" s="7">
        <f>SUM(F583:G583)</f>
        <v>1553.4</v>
      </c>
      <c r="I583" s="7"/>
      <c r="J583" s="7"/>
      <c r="K583" s="7">
        <v>2000</v>
      </c>
      <c r="L583" s="7">
        <f>SUM(H583:K583)</f>
        <v>3553.4</v>
      </c>
      <c r="M583" s="7">
        <v>1196.0999999999999</v>
      </c>
      <c r="N583" s="7"/>
      <c r="O583" s="7">
        <f>SUM(M583:N583)</f>
        <v>1196.0999999999999</v>
      </c>
      <c r="P583" s="7"/>
      <c r="Q583" s="7">
        <f>SUM(O583:P583)</f>
        <v>1196.0999999999999</v>
      </c>
      <c r="R583" s="7">
        <v>1040.8</v>
      </c>
      <c r="S583" s="7"/>
      <c r="T583" s="7">
        <f>SUM(R583:S583)</f>
        <v>1040.8</v>
      </c>
      <c r="U583" s="7"/>
      <c r="V583" s="7">
        <f>SUM(T583:U583)</f>
        <v>1040.8</v>
      </c>
      <c r="W583" s="104"/>
    </row>
    <row r="584" spans="1:23" ht="15.75" outlineLevel="3" x14ac:dyDescent="0.2">
      <c r="A584" s="76" t="s">
        <v>513</v>
      </c>
      <c r="B584" s="76" t="s">
        <v>582</v>
      </c>
      <c r="C584" s="76" t="s">
        <v>265</v>
      </c>
      <c r="D584" s="76"/>
      <c r="E584" s="12" t="s">
        <v>266</v>
      </c>
      <c r="F584" s="6">
        <f t="shared" ref="F584:V586" si="757">F585</f>
        <v>2500</v>
      </c>
      <c r="G584" s="6">
        <f t="shared" si="757"/>
        <v>0</v>
      </c>
      <c r="H584" s="6">
        <f t="shared" si="757"/>
        <v>2500</v>
      </c>
      <c r="I584" s="6">
        <f t="shared" si="757"/>
        <v>0</v>
      </c>
      <c r="J584" s="6">
        <f t="shared" si="757"/>
        <v>1000</v>
      </c>
      <c r="K584" s="6">
        <f t="shared" si="757"/>
        <v>8000</v>
      </c>
      <c r="L584" s="6">
        <f t="shared" si="757"/>
        <v>11500</v>
      </c>
      <c r="M584" s="6">
        <f t="shared" ref="M584:M586" si="758">M585</f>
        <v>1925</v>
      </c>
      <c r="N584" s="6">
        <f t="shared" si="757"/>
        <v>0</v>
      </c>
      <c r="O584" s="6">
        <f t="shared" si="757"/>
        <v>1925</v>
      </c>
      <c r="P584" s="6">
        <f t="shared" si="757"/>
        <v>7175</v>
      </c>
      <c r="Q584" s="6">
        <f t="shared" si="757"/>
        <v>9100</v>
      </c>
      <c r="R584" s="6">
        <f t="shared" ref="R584:R586" si="759">R585</f>
        <v>1675</v>
      </c>
      <c r="S584" s="6">
        <f t="shared" si="757"/>
        <v>0</v>
      </c>
      <c r="T584" s="6">
        <f t="shared" si="757"/>
        <v>1675</v>
      </c>
      <c r="U584" s="6">
        <f t="shared" si="757"/>
        <v>0</v>
      </c>
      <c r="V584" s="6">
        <f t="shared" si="757"/>
        <v>1675</v>
      </c>
      <c r="W584" s="104"/>
    </row>
    <row r="585" spans="1:23" ht="31.5" outlineLevel="4" x14ac:dyDescent="0.2">
      <c r="A585" s="76" t="s">
        <v>513</v>
      </c>
      <c r="B585" s="76" t="s">
        <v>582</v>
      </c>
      <c r="C585" s="76" t="s">
        <v>267</v>
      </c>
      <c r="D585" s="76"/>
      <c r="E585" s="12" t="s">
        <v>268</v>
      </c>
      <c r="F585" s="6">
        <f t="shared" si="757"/>
        <v>2500</v>
      </c>
      <c r="G585" s="6">
        <f t="shared" si="757"/>
        <v>0</v>
      </c>
      <c r="H585" s="6">
        <f t="shared" si="757"/>
        <v>2500</v>
      </c>
      <c r="I585" s="6">
        <f t="shared" si="757"/>
        <v>0</v>
      </c>
      <c r="J585" s="6">
        <f t="shared" si="757"/>
        <v>1000</v>
      </c>
      <c r="K585" s="6">
        <f t="shared" si="757"/>
        <v>8000</v>
      </c>
      <c r="L585" s="6">
        <f t="shared" si="757"/>
        <v>11500</v>
      </c>
      <c r="M585" s="6">
        <f t="shared" si="758"/>
        <v>1925</v>
      </c>
      <c r="N585" s="6">
        <f t="shared" si="757"/>
        <v>0</v>
      </c>
      <c r="O585" s="6">
        <f t="shared" si="757"/>
        <v>1925</v>
      </c>
      <c r="P585" s="6">
        <f t="shared" si="757"/>
        <v>7175</v>
      </c>
      <c r="Q585" s="6">
        <f t="shared" si="757"/>
        <v>9100</v>
      </c>
      <c r="R585" s="6">
        <f t="shared" si="759"/>
        <v>1675</v>
      </c>
      <c r="S585" s="6">
        <f t="shared" si="757"/>
        <v>0</v>
      </c>
      <c r="T585" s="6">
        <f t="shared" si="757"/>
        <v>1675</v>
      </c>
      <c r="U585" s="6">
        <f t="shared" si="757"/>
        <v>0</v>
      </c>
      <c r="V585" s="6">
        <f t="shared" si="757"/>
        <v>1675</v>
      </c>
      <c r="W585" s="104"/>
    </row>
    <row r="586" spans="1:23" ht="15.75" outlineLevel="5" x14ac:dyDescent="0.2">
      <c r="A586" s="76" t="s">
        <v>513</v>
      </c>
      <c r="B586" s="76" t="s">
        <v>582</v>
      </c>
      <c r="C586" s="76" t="s">
        <v>269</v>
      </c>
      <c r="D586" s="76"/>
      <c r="E586" s="12" t="s">
        <v>270</v>
      </c>
      <c r="F586" s="6">
        <f t="shared" si="757"/>
        <v>2500</v>
      </c>
      <c r="G586" s="6">
        <f t="shared" si="757"/>
        <v>0</v>
      </c>
      <c r="H586" s="6">
        <f t="shared" si="757"/>
        <v>2500</v>
      </c>
      <c r="I586" s="6">
        <f t="shared" si="757"/>
        <v>0</v>
      </c>
      <c r="J586" s="6">
        <f t="shared" si="757"/>
        <v>1000</v>
      </c>
      <c r="K586" s="6">
        <f t="shared" si="757"/>
        <v>8000</v>
      </c>
      <c r="L586" s="6">
        <f t="shared" si="757"/>
        <v>11500</v>
      </c>
      <c r="M586" s="6">
        <f t="shared" si="758"/>
        <v>1925</v>
      </c>
      <c r="N586" s="6">
        <f t="shared" si="757"/>
        <v>0</v>
      </c>
      <c r="O586" s="6">
        <f t="shared" si="757"/>
        <v>1925</v>
      </c>
      <c r="P586" s="6">
        <f t="shared" si="757"/>
        <v>7175</v>
      </c>
      <c r="Q586" s="6">
        <f t="shared" si="757"/>
        <v>9100</v>
      </c>
      <c r="R586" s="6">
        <f t="shared" si="759"/>
        <v>1675</v>
      </c>
      <c r="S586" s="6">
        <f t="shared" si="757"/>
        <v>0</v>
      </c>
      <c r="T586" s="6">
        <f t="shared" si="757"/>
        <v>1675</v>
      </c>
      <c r="U586" s="6">
        <f t="shared" si="757"/>
        <v>0</v>
      </c>
      <c r="V586" s="6">
        <f t="shared" si="757"/>
        <v>1675</v>
      </c>
      <c r="W586" s="104"/>
    </row>
    <row r="587" spans="1:23" ht="15.75" outlineLevel="7" x14ac:dyDescent="0.2">
      <c r="A587" s="77" t="s">
        <v>513</v>
      </c>
      <c r="B587" s="77" t="s">
        <v>582</v>
      </c>
      <c r="C587" s="77" t="s">
        <v>269</v>
      </c>
      <c r="D587" s="77" t="s">
        <v>21</v>
      </c>
      <c r="E587" s="13" t="s">
        <v>22</v>
      </c>
      <c r="F587" s="7">
        <v>2500</v>
      </c>
      <c r="G587" s="7"/>
      <c r="H587" s="7">
        <f>SUM(F587:G587)</f>
        <v>2500</v>
      </c>
      <c r="I587" s="7"/>
      <c r="J587" s="7">
        <v>1000</v>
      </c>
      <c r="K587" s="7">
        <v>8000</v>
      </c>
      <c r="L587" s="7">
        <f>SUM(H587:K587)</f>
        <v>11500</v>
      </c>
      <c r="M587" s="7">
        <v>1925</v>
      </c>
      <c r="N587" s="7"/>
      <c r="O587" s="7">
        <f>SUM(M587:N587)</f>
        <v>1925</v>
      </c>
      <c r="P587" s="7">
        <v>7175</v>
      </c>
      <c r="Q587" s="7">
        <f>SUM(O587:P587)</f>
        <v>9100</v>
      </c>
      <c r="R587" s="7">
        <v>1675</v>
      </c>
      <c r="S587" s="7"/>
      <c r="T587" s="7">
        <f>SUM(R587:S587)</f>
        <v>1675</v>
      </c>
      <c r="U587" s="7"/>
      <c r="V587" s="7">
        <f>SUM(T587:U587)</f>
        <v>1675</v>
      </c>
      <c r="W587" s="104"/>
    </row>
    <row r="588" spans="1:23" ht="15.75" outlineLevel="7" x14ac:dyDescent="0.2">
      <c r="A588" s="76" t="s">
        <v>513</v>
      </c>
      <c r="B588" s="76" t="s">
        <v>584</v>
      </c>
      <c r="C588" s="77"/>
      <c r="D588" s="77"/>
      <c r="E588" s="91" t="s">
        <v>585</v>
      </c>
      <c r="F588" s="6">
        <f t="shared" ref="F588:V591" si="760">F589</f>
        <v>4859.6547</v>
      </c>
      <c r="G588" s="6">
        <f t="shared" si="760"/>
        <v>36539.645000000004</v>
      </c>
      <c r="H588" s="6">
        <f t="shared" si="760"/>
        <v>41399.299700000003</v>
      </c>
      <c r="I588" s="6">
        <f t="shared" si="760"/>
        <v>0</v>
      </c>
      <c r="J588" s="6">
        <f t="shared" si="760"/>
        <v>0</v>
      </c>
      <c r="K588" s="6">
        <f t="shared" si="760"/>
        <v>-5377.6547</v>
      </c>
      <c r="L588" s="6">
        <f t="shared" si="760"/>
        <v>36021.645000000004</v>
      </c>
      <c r="M588" s="6">
        <f t="shared" si="760"/>
        <v>4859.6499999999996</v>
      </c>
      <c r="N588" s="6">
        <f t="shared" si="760"/>
        <v>0</v>
      </c>
      <c r="O588" s="6">
        <f t="shared" si="760"/>
        <v>4859.6499999999996</v>
      </c>
      <c r="P588" s="6">
        <f t="shared" si="760"/>
        <v>0</v>
      </c>
      <c r="Q588" s="6">
        <f t="shared" si="760"/>
        <v>4859.6499999999996</v>
      </c>
      <c r="R588" s="6">
        <f t="shared" ref="R588:R591" si="761">R589</f>
        <v>4859.6499999999996</v>
      </c>
      <c r="S588" s="6">
        <f t="shared" si="760"/>
        <v>0</v>
      </c>
      <c r="T588" s="6">
        <f t="shared" si="760"/>
        <v>4859.6499999999996</v>
      </c>
      <c r="U588" s="6">
        <f t="shared" si="760"/>
        <v>0</v>
      </c>
      <c r="V588" s="6">
        <f t="shared" si="760"/>
        <v>4859.6499999999996</v>
      </c>
      <c r="W588" s="104"/>
    </row>
    <row r="589" spans="1:23" ht="15.75" outlineLevel="1" x14ac:dyDescent="0.2">
      <c r="A589" s="76" t="s">
        <v>513</v>
      </c>
      <c r="B589" s="76" t="s">
        <v>586</v>
      </c>
      <c r="C589" s="76"/>
      <c r="D589" s="76"/>
      <c r="E589" s="12" t="s">
        <v>587</v>
      </c>
      <c r="F589" s="6">
        <f t="shared" si="760"/>
        <v>4859.6547</v>
      </c>
      <c r="G589" s="6">
        <f t="shared" si="760"/>
        <v>36539.645000000004</v>
      </c>
      <c r="H589" s="6">
        <f t="shared" si="760"/>
        <v>41399.299700000003</v>
      </c>
      <c r="I589" s="6">
        <f t="shared" si="760"/>
        <v>0</v>
      </c>
      <c r="J589" s="6">
        <f t="shared" si="760"/>
        <v>0</v>
      </c>
      <c r="K589" s="6">
        <f t="shared" si="760"/>
        <v>-5377.6547</v>
      </c>
      <c r="L589" s="6">
        <f t="shared" si="760"/>
        <v>36021.645000000004</v>
      </c>
      <c r="M589" s="6">
        <f t="shared" si="760"/>
        <v>4859.6499999999996</v>
      </c>
      <c r="N589" s="6">
        <f t="shared" si="760"/>
        <v>0</v>
      </c>
      <c r="O589" s="6">
        <f t="shared" si="760"/>
        <v>4859.6499999999996</v>
      </c>
      <c r="P589" s="6">
        <f t="shared" si="760"/>
        <v>0</v>
      </c>
      <c r="Q589" s="6">
        <f t="shared" si="760"/>
        <v>4859.6499999999996</v>
      </c>
      <c r="R589" s="6">
        <f t="shared" si="761"/>
        <v>4859.6499999999996</v>
      </c>
      <c r="S589" s="6">
        <f t="shared" si="760"/>
        <v>0</v>
      </c>
      <c r="T589" s="6">
        <f t="shared" si="760"/>
        <v>4859.6499999999996</v>
      </c>
      <c r="U589" s="6">
        <f t="shared" si="760"/>
        <v>0</v>
      </c>
      <c r="V589" s="6">
        <f t="shared" si="760"/>
        <v>4859.6499999999996</v>
      </c>
      <c r="W589" s="104"/>
    </row>
    <row r="590" spans="1:23" ht="17.25" customHeight="1" outlineLevel="2" x14ac:dyDescent="0.2">
      <c r="A590" s="76" t="s">
        <v>513</v>
      </c>
      <c r="B590" s="76" t="s">
        <v>586</v>
      </c>
      <c r="C590" s="76" t="s">
        <v>271</v>
      </c>
      <c r="D590" s="76"/>
      <c r="E590" s="12" t="s">
        <v>272</v>
      </c>
      <c r="F590" s="6">
        <f t="shared" si="760"/>
        <v>4859.6547</v>
      </c>
      <c r="G590" s="6">
        <f t="shared" si="760"/>
        <v>36539.645000000004</v>
      </c>
      <c r="H590" s="6">
        <f t="shared" si="760"/>
        <v>41399.299700000003</v>
      </c>
      <c r="I590" s="6">
        <f t="shared" si="760"/>
        <v>0</v>
      </c>
      <c r="J590" s="6">
        <f t="shared" si="760"/>
        <v>0</v>
      </c>
      <c r="K590" s="6">
        <f t="shared" si="760"/>
        <v>-5377.6547</v>
      </c>
      <c r="L590" s="6">
        <f t="shared" si="760"/>
        <v>36021.645000000004</v>
      </c>
      <c r="M590" s="6">
        <f t="shared" si="760"/>
        <v>4859.6499999999996</v>
      </c>
      <c r="N590" s="6">
        <f t="shared" si="760"/>
        <v>0</v>
      </c>
      <c r="O590" s="6">
        <f t="shared" si="760"/>
        <v>4859.6499999999996</v>
      </c>
      <c r="P590" s="6">
        <f t="shared" si="760"/>
        <v>0</v>
      </c>
      <c r="Q590" s="6">
        <f t="shared" si="760"/>
        <v>4859.6499999999996</v>
      </c>
      <c r="R590" s="6">
        <f t="shared" si="761"/>
        <v>4859.6499999999996</v>
      </c>
      <c r="S590" s="6">
        <f t="shared" si="760"/>
        <v>0</v>
      </c>
      <c r="T590" s="6">
        <f t="shared" si="760"/>
        <v>4859.6499999999996</v>
      </c>
      <c r="U590" s="6">
        <f t="shared" si="760"/>
        <v>0</v>
      </c>
      <c r="V590" s="6">
        <f t="shared" si="760"/>
        <v>4859.6499999999996</v>
      </c>
      <c r="W590" s="104"/>
    </row>
    <row r="591" spans="1:23" ht="15.75" outlineLevel="3" x14ac:dyDescent="0.2">
      <c r="A591" s="76" t="s">
        <v>513</v>
      </c>
      <c r="B591" s="76" t="s">
        <v>586</v>
      </c>
      <c r="C591" s="76" t="s">
        <v>273</v>
      </c>
      <c r="D591" s="76"/>
      <c r="E591" s="12" t="s">
        <v>274</v>
      </c>
      <c r="F591" s="6">
        <f t="shared" si="760"/>
        <v>4859.6547</v>
      </c>
      <c r="G591" s="6">
        <f>G592</f>
        <v>36539.645000000004</v>
      </c>
      <c r="H591" s="6">
        <f t="shared" si="760"/>
        <v>41399.299700000003</v>
      </c>
      <c r="I591" s="6">
        <f>I592</f>
        <v>0</v>
      </c>
      <c r="J591" s="6">
        <f>J592</f>
        <v>0</v>
      </c>
      <c r="K591" s="6">
        <f>K592</f>
        <v>-5377.6547</v>
      </c>
      <c r="L591" s="6">
        <f t="shared" si="760"/>
        <v>36021.645000000004</v>
      </c>
      <c r="M591" s="6">
        <f t="shared" si="760"/>
        <v>4859.6499999999996</v>
      </c>
      <c r="N591" s="6">
        <f t="shared" si="760"/>
        <v>0</v>
      </c>
      <c r="O591" s="6">
        <f t="shared" si="760"/>
        <v>4859.6499999999996</v>
      </c>
      <c r="P591" s="6">
        <f>P592</f>
        <v>0</v>
      </c>
      <c r="Q591" s="6">
        <f t="shared" si="760"/>
        <v>4859.6499999999996</v>
      </c>
      <c r="R591" s="6">
        <f t="shared" si="761"/>
        <v>4859.6499999999996</v>
      </c>
      <c r="S591" s="6">
        <f t="shared" si="760"/>
        <v>0</v>
      </c>
      <c r="T591" s="6">
        <f t="shared" si="760"/>
        <v>4859.6499999999996</v>
      </c>
      <c r="U591" s="6">
        <f>U592</f>
        <v>0</v>
      </c>
      <c r="V591" s="6">
        <f t="shared" si="760"/>
        <v>4859.6499999999996</v>
      </c>
      <c r="W591" s="104"/>
    </row>
    <row r="592" spans="1:23" ht="31.5" outlineLevel="4" x14ac:dyDescent="0.2">
      <c r="A592" s="76" t="s">
        <v>513</v>
      </c>
      <c r="B592" s="76" t="s">
        <v>586</v>
      </c>
      <c r="C592" s="76" t="s">
        <v>275</v>
      </c>
      <c r="D592" s="76"/>
      <c r="E592" s="12" t="s">
        <v>276</v>
      </c>
      <c r="F592" s="6">
        <f>F605</f>
        <v>4859.6547</v>
      </c>
      <c r="G592" s="6">
        <f>G605+G597+G601+G595</f>
        <v>36539.645000000004</v>
      </c>
      <c r="H592" s="6">
        <f t="shared" ref="H592" si="762">H605+H597+H601+H595</f>
        <v>41399.299700000003</v>
      </c>
      <c r="I592" s="6">
        <f>I605+I597+I601+I595+I593</f>
        <v>0</v>
      </c>
      <c r="J592" s="6">
        <f t="shared" ref="J592:V592" si="763">J605+J597+J601+J595+J593</f>
        <v>0</v>
      </c>
      <c r="K592" s="6">
        <f t="shared" si="763"/>
        <v>-5377.6547</v>
      </c>
      <c r="L592" s="6">
        <f t="shared" si="763"/>
        <v>36021.645000000004</v>
      </c>
      <c r="M592" s="6">
        <f t="shared" si="763"/>
        <v>4859.6499999999996</v>
      </c>
      <c r="N592" s="6">
        <f t="shared" si="763"/>
        <v>0</v>
      </c>
      <c r="O592" s="6">
        <f t="shared" si="763"/>
        <v>4859.6499999999996</v>
      </c>
      <c r="P592" s="6">
        <f t="shared" si="763"/>
        <v>0</v>
      </c>
      <c r="Q592" s="6">
        <f t="shared" si="763"/>
        <v>4859.6499999999996</v>
      </c>
      <c r="R592" s="6">
        <f t="shared" si="763"/>
        <v>4859.6499999999996</v>
      </c>
      <c r="S592" s="6">
        <f t="shared" si="763"/>
        <v>0</v>
      </c>
      <c r="T592" s="6">
        <f t="shared" si="763"/>
        <v>4859.6499999999996</v>
      </c>
      <c r="U592" s="6">
        <f t="shared" si="763"/>
        <v>0</v>
      </c>
      <c r="V592" s="6">
        <f t="shared" si="763"/>
        <v>4859.6499999999996</v>
      </c>
      <c r="W592" s="104"/>
    </row>
    <row r="593" spans="1:23" ht="15.75" outlineLevel="4" x14ac:dyDescent="0.2">
      <c r="A593" s="76" t="s">
        <v>513</v>
      </c>
      <c r="B593" s="76" t="s">
        <v>586</v>
      </c>
      <c r="C593" s="76" t="s">
        <v>768</v>
      </c>
      <c r="D593" s="76"/>
      <c r="E593" s="12" t="s">
        <v>769</v>
      </c>
      <c r="F593" s="6"/>
      <c r="G593" s="6"/>
      <c r="H593" s="6"/>
      <c r="I593" s="6">
        <f t="shared" ref="I593:L593" si="764">I594</f>
        <v>0</v>
      </c>
      <c r="J593" s="6">
        <f t="shared" si="764"/>
        <v>0</v>
      </c>
      <c r="K593" s="6">
        <f t="shared" si="764"/>
        <v>78</v>
      </c>
      <c r="L593" s="6">
        <f t="shared" si="764"/>
        <v>78</v>
      </c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104"/>
    </row>
    <row r="594" spans="1:23" ht="31.5" outlineLevel="4" x14ac:dyDescent="0.2">
      <c r="A594" s="77" t="s">
        <v>513</v>
      </c>
      <c r="B594" s="77" t="s">
        <v>586</v>
      </c>
      <c r="C594" s="77" t="s">
        <v>768</v>
      </c>
      <c r="D594" s="77" t="s">
        <v>70</v>
      </c>
      <c r="E594" s="13" t="s">
        <v>71</v>
      </c>
      <c r="F594" s="7"/>
      <c r="G594" s="7"/>
      <c r="H594" s="7"/>
      <c r="I594" s="7"/>
      <c r="J594" s="7"/>
      <c r="K594" s="7">
        <f>78</f>
        <v>78</v>
      </c>
      <c r="L594" s="7">
        <f>SUM(H594:K594)</f>
        <v>78</v>
      </c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104"/>
    </row>
    <row r="595" spans="1:23" ht="15.75" hidden="1" outlineLevel="4" x14ac:dyDescent="0.2">
      <c r="A595" s="76" t="s">
        <v>513</v>
      </c>
      <c r="B595" s="76" t="s">
        <v>586</v>
      </c>
      <c r="C595" s="76" t="s">
        <v>692</v>
      </c>
      <c r="D595" s="76"/>
      <c r="E595" s="12" t="s">
        <v>693</v>
      </c>
      <c r="F595" s="6"/>
      <c r="G595" s="6">
        <f t="shared" ref="G595:L595" si="765">G596</f>
        <v>6500</v>
      </c>
      <c r="H595" s="6">
        <f t="shared" si="765"/>
        <v>6500</v>
      </c>
      <c r="I595" s="6">
        <f t="shared" si="765"/>
        <v>0</v>
      </c>
      <c r="J595" s="6">
        <f t="shared" si="765"/>
        <v>0</v>
      </c>
      <c r="K595" s="6">
        <f t="shared" si="765"/>
        <v>-6500</v>
      </c>
      <c r="L595" s="6">
        <f t="shared" si="765"/>
        <v>0</v>
      </c>
      <c r="M595" s="6"/>
      <c r="N595" s="6"/>
      <c r="O595" s="6"/>
      <c r="P595" s="6">
        <f>P596</f>
        <v>0</v>
      </c>
      <c r="Q595" s="6">
        <f>Q596</f>
        <v>0</v>
      </c>
      <c r="R595" s="6"/>
      <c r="S595" s="6"/>
      <c r="T595" s="6"/>
      <c r="U595" s="6">
        <f>U596</f>
        <v>0</v>
      </c>
      <c r="V595" s="6">
        <f>V596</f>
        <v>0</v>
      </c>
      <c r="W595" s="104"/>
    </row>
    <row r="596" spans="1:23" ht="31.5" hidden="1" outlineLevel="4" x14ac:dyDescent="0.2">
      <c r="A596" s="77" t="s">
        <v>513</v>
      </c>
      <c r="B596" s="77" t="s">
        <v>586</v>
      </c>
      <c r="C596" s="77" t="s">
        <v>692</v>
      </c>
      <c r="D596" s="77" t="s">
        <v>70</v>
      </c>
      <c r="E596" s="13" t="s">
        <v>71</v>
      </c>
      <c r="F596" s="6"/>
      <c r="G596" s="7">
        <v>6500</v>
      </c>
      <c r="H596" s="7">
        <f t="shared" ref="H596" si="766">SUM(F596:G596)</f>
        <v>6500</v>
      </c>
      <c r="I596" s="7"/>
      <c r="J596" s="7"/>
      <c r="K596" s="7">
        <v>-6500</v>
      </c>
      <c r="L596" s="7">
        <f>SUM(H596:K596)</f>
        <v>0</v>
      </c>
      <c r="M596" s="6"/>
      <c r="N596" s="6"/>
      <c r="O596" s="6"/>
      <c r="P596" s="7"/>
      <c r="Q596" s="7">
        <f t="shared" ref="Q596" si="767">SUM(O596:P596)</f>
        <v>0</v>
      </c>
      <c r="R596" s="6"/>
      <c r="S596" s="6"/>
      <c r="T596" s="6"/>
      <c r="U596" s="7"/>
      <c r="V596" s="7">
        <f t="shared" ref="V596" si="768">SUM(T596:U596)</f>
        <v>0</v>
      </c>
      <c r="W596" s="104"/>
    </row>
    <row r="597" spans="1:23" ht="38.25" hidden="1" customHeight="1" outlineLevel="4" x14ac:dyDescent="0.2">
      <c r="A597" s="76" t="s">
        <v>513</v>
      </c>
      <c r="B597" s="76" t="s">
        <v>586</v>
      </c>
      <c r="C597" s="76" t="s">
        <v>679</v>
      </c>
      <c r="D597" s="76"/>
      <c r="E597" s="12" t="s">
        <v>732</v>
      </c>
      <c r="F597" s="6"/>
      <c r="G597" s="6">
        <f t="shared" ref="G597:L597" si="769">G598</f>
        <v>7509.9112500000001</v>
      </c>
      <c r="H597" s="6">
        <f t="shared" si="769"/>
        <v>7509.9112500000001</v>
      </c>
      <c r="I597" s="6">
        <f t="shared" si="769"/>
        <v>0</v>
      </c>
      <c r="J597" s="6">
        <f t="shared" si="769"/>
        <v>0</v>
      </c>
      <c r="K597" s="6">
        <f t="shared" si="769"/>
        <v>0</v>
      </c>
      <c r="L597" s="6">
        <f t="shared" si="769"/>
        <v>7509.9112500000001</v>
      </c>
      <c r="M597" s="6"/>
      <c r="N597" s="6"/>
      <c r="O597" s="6"/>
      <c r="P597" s="6">
        <f t="shared" ref="P597:Q597" si="770">P598</f>
        <v>0</v>
      </c>
      <c r="Q597" s="6">
        <f t="shared" si="770"/>
        <v>0</v>
      </c>
      <c r="R597" s="6"/>
      <c r="S597" s="6"/>
      <c r="T597" s="6"/>
      <c r="U597" s="6">
        <f t="shared" ref="U597:V597" si="771">U598</f>
        <v>0</v>
      </c>
      <c r="V597" s="6">
        <f t="shared" si="771"/>
        <v>0</v>
      </c>
      <c r="W597" s="104"/>
    </row>
    <row r="598" spans="1:23" ht="15.75" hidden="1" outlineLevel="4" x14ac:dyDescent="0.2">
      <c r="A598" s="77" t="s">
        <v>513</v>
      </c>
      <c r="B598" s="77" t="s">
        <v>586</v>
      </c>
      <c r="C598" s="77" t="s">
        <v>679</v>
      </c>
      <c r="D598" s="77" t="s">
        <v>116</v>
      </c>
      <c r="E598" s="13" t="s">
        <v>117</v>
      </c>
      <c r="F598" s="6"/>
      <c r="G598" s="7">
        <f t="shared" ref="G598:J598" si="772">G600</f>
        <v>7509.9112500000001</v>
      </c>
      <c r="H598" s="7">
        <f t="shared" si="772"/>
        <v>7509.9112500000001</v>
      </c>
      <c r="I598" s="7">
        <f t="shared" si="772"/>
        <v>0</v>
      </c>
      <c r="J598" s="7">
        <f t="shared" si="772"/>
        <v>0</v>
      </c>
      <c r="K598" s="7">
        <f t="shared" ref="K598:L598" si="773">K600</f>
        <v>0</v>
      </c>
      <c r="L598" s="7">
        <f t="shared" si="773"/>
        <v>7509.9112500000001</v>
      </c>
      <c r="M598" s="6"/>
      <c r="N598" s="6"/>
      <c r="O598" s="6"/>
      <c r="P598" s="7">
        <f t="shared" ref="P598:Q598" si="774">P600</f>
        <v>0</v>
      </c>
      <c r="Q598" s="7">
        <f t="shared" si="774"/>
        <v>0</v>
      </c>
      <c r="R598" s="6"/>
      <c r="S598" s="6"/>
      <c r="T598" s="6"/>
      <c r="U598" s="7">
        <f t="shared" ref="U598:V598" si="775">U600</f>
        <v>0</v>
      </c>
      <c r="V598" s="7">
        <f t="shared" si="775"/>
        <v>0</v>
      </c>
      <c r="W598" s="104"/>
    </row>
    <row r="599" spans="1:23" ht="15.75" hidden="1" outlineLevel="4" x14ac:dyDescent="0.2">
      <c r="A599" s="76"/>
      <c r="B599" s="76"/>
      <c r="C599" s="77"/>
      <c r="D599" s="77"/>
      <c r="E599" s="13" t="s">
        <v>462</v>
      </c>
      <c r="F599" s="6"/>
      <c r="G599" s="7"/>
      <c r="H599" s="7"/>
      <c r="I599" s="7"/>
      <c r="J599" s="7"/>
      <c r="K599" s="7"/>
      <c r="L599" s="7"/>
      <c r="M599" s="6"/>
      <c r="N599" s="6"/>
      <c r="O599" s="6"/>
      <c r="P599" s="7"/>
      <c r="Q599" s="7"/>
      <c r="R599" s="6"/>
      <c r="S599" s="6"/>
      <c r="T599" s="6"/>
      <c r="U599" s="7"/>
      <c r="V599" s="7"/>
      <c r="W599" s="104"/>
    </row>
    <row r="600" spans="1:23" ht="31.5" hidden="1" outlineLevel="4" x14ac:dyDescent="0.2">
      <c r="A600" s="76"/>
      <c r="B600" s="76"/>
      <c r="C600" s="77"/>
      <c r="D600" s="77"/>
      <c r="E600" s="13" t="s">
        <v>680</v>
      </c>
      <c r="F600" s="6"/>
      <c r="G600" s="8">
        <v>7509.9112500000001</v>
      </c>
      <c r="H600" s="8">
        <f>SUM(F600:G600)</f>
        <v>7509.9112500000001</v>
      </c>
      <c r="I600" s="8"/>
      <c r="J600" s="8"/>
      <c r="K600" s="8"/>
      <c r="L600" s="8">
        <f>SUM(H600:K600)</f>
        <v>7509.9112500000001</v>
      </c>
      <c r="M600" s="6"/>
      <c r="N600" s="6"/>
      <c r="O600" s="6"/>
      <c r="P600" s="8"/>
      <c r="Q600" s="8">
        <f>SUM(O600:P600)</f>
        <v>0</v>
      </c>
      <c r="R600" s="6"/>
      <c r="S600" s="6"/>
      <c r="T600" s="6"/>
      <c r="U600" s="8"/>
      <c r="V600" s="8">
        <f>SUM(T600:U600)</f>
        <v>0</v>
      </c>
      <c r="W600" s="104"/>
    </row>
    <row r="601" spans="1:23" ht="39" hidden="1" customHeight="1" outlineLevel="4" x14ac:dyDescent="0.2">
      <c r="A601" s="76" t="s">
        <v>513</v>
      </c>
      <c r="B601" s="76" t="s">
        <v>586</v>
      </c>
      <c r="C601" s="76" t="s">
        <v>679</v>
      </c>
      <c r="D601" s="76"/>
      <c r="E601" s="12" t="s">
        <v>733</v>
      </c>
      <c r="F601" s="6"/>
      <c r="G601" s="6">
        <f t="shared" ref="G601:L601" si="776">G602</f>
        <v>22529.733749999999</v>
      </c>
      <c r="H601" s="6">
        <f t="shared" si="776"/>
        <v>22529.733749999999</v>
      </c>
      <c r="I601" s="6">
        <f t="shared" si="776"/>
        <v>0</v>
      </c>
      <c r="J601" s="6">
        <f t="shared" si="776"/>
        <v>0</v>
      </c>
      <c r="K601" s="6">
        <f t="shared" si="776"/>
        <v>0</v>
      </c>
      <c r="L601" s="6">
        <f t="shared" si="776"/>
        <v>22529.733749999999</v>
      </c>
      <c r="M601" s="6"/>
      <c r="N601" s="6"/>
      <c r="O601" s="6"/>
      <c r="P601" s="6">
        <f t="shared" ref="P601:Q601" si="777">P602</f>
        <v>0</v>
      </c>
      <c r="Q601" s="6">
        <f t="shared" si="777"/>
        <v>0</v>
      </c>
      <c r="R601" s="6"/>
      <c r="S601" s="6"/>
      <c r="T601" s="6"/>
      <c r="U601" s="6">
        <f t="shared" ref="U601:V601" si="778">U602</f>
        <v>0</v>
      </c>
      <c r="V601" s="6">
        <f t="shared" si="778"/>
        <v>0</v>
      </c>
      <c r="W601" s="104"/>
    </row>
    <row r="602" spans="1:23" ht="15.75" hidden="1" outlineLevel="4" x14ac:dyDescent="0.2">
      <c r="A602" s="77" t="s">
        <v>513</v>
      </c>
      <c r="B602" s="77" t="s">
        <v>586</v>
      </c>
      <c r="C602" s="77" t="s">
        <v>679</v>
      </c>
      <c r="D602" s="77" t="s">
        <v>116</v>
      </c>
      <c r="E602" s="13" t="s">
        <v>117</v>
      </c>
      <c r="F602" s="6"/>
      <c r="G602" s="7">
        <f t="shared" ref="G602:J602" si="779">G604</f>
        <v>22529.733749999999</v>
      </c>
      <c r="H602" s="7">
        <f t="shared" si="779"/>
        <v>22529.733749999999</v>
      </c>
      <c r="I602" s="7">
        <f t="shared" si="779"/>
        <v>0</v>
      </c>
      <c r="J602" s="7">
        <f t="shared" si="779"/>
        <v>0</v>
      </c>
      <c r="K602" s="7">
        <f t="shared" ref="K602:L602" si="780">K604</f>
        <v>0</v>
      </c>
      <c r="L602" s="7">
        <f t="shared" si="780"/>
        <v>22529.733749999999</v>
      </c>
      <c r="M602" s="6"/>
      <c r="N602" s="6"/>
      <c r="O602" s="6"/>
      <c r="P602" s="7">
        <f t="shared" ref="P602:Q602" si="781">P604</f>
        <v>0</v>
      </c>
      <c r="Q602" s="7">
        <f t="shared" si="781"/>
        <v>0</v>
      </c>
      <c r="R602" s="6"/>
      <c r="S602" s="6"/>
      <c r="T602" s="6"/>
      <c r="U602" s="7">
        <f t="shared" ref="U602:V602" si="782">U604</f>
        <v>0</v>
      </c>
      <c r="V602" s="7">
        <f t="shared" si="782"/>
        <v>0</v>
      </c>
      <c r="W602" s="104"/>
    </row>
    <row r="603" spans="1:23" ht="15.75" hidden="1" outlineLevel="4" x14ac:dyDescent="0.2">
      <c r="A603" s="76"/>
      <c r="B603" s="76"/>
      <c r="C603" s="77"/>
      <c r="D603" s="77"/>
      <c r="E603" s="13" t="s">
        <v>462</v>
      </c>
      <c r="F603" s="6"/>
      <c r="G603" s="7"/>
      <c r="H603" s="7"/>
      <c r="I603" s="7"/>
      <c r="J603" s="7"/>
      <c r="K603" s="7"/>
      <c r="L603" s="7"/>
      <c r="M603" s="6"/>
      <c r="N603" s="6"/>
      <c r="O603" s="6"/>
      <c r="P603" s="7"/>
      <c r="Q603" s="7"/>
      <c r="R603" s="6"/>
      <c r="S603" s="6"/>
      <c r="T603" s="6"/>
      <c r="U603" s="7"/>
      <c r="V603" s="7"/>
      <c r="W603" s="104"/>
    </row>
    <row r="604" spans="1:23" ht="31.5" hidden="1" outlineLevel="4" x14ac:dyDescent="0.2">
      <c r="A604" s="76"/>
      <c r="B604" s="76"/>
      <c r="C604" s="77"/>
      <c r="D604" s="77"/>
      <c r="E604" s="13" t="s">
        <v>680</v>
      </c>
      <c r="F604" s="6"/>
      <c r="G604" s="8">
        <v>22529.733749999999</v>
      </c>
      <c r="H604" s="8">
        <f>SUM(F604:G604)</f>
        <v>22529.733749999999</v>
      </c>
      <c r="I604" s="8"/>
      <c r="J604" s="8"/>
      <c r="K604" s="8"/>
      <c r="L604" s="8">
        <f>SUM(H604:K604)</f>
        <v>22529.733749999999</v>
      </c>
      <c r="M604" s="6"/>
      <c r="N604" s="6"/>
      <c r="O604" s="6"/>
      <c r="P604" s="8"/>
      <c r="Q604" s="8">
        <f>SUM(O604:P604)</f>
        <v>0</v>
      </c>
      <c r="R604" s="6"/>
      <c r="S604" s="6"/>
      <c r="T604" s="6"/>
      <c r="U604" s="8"/>
      <c r="V604" s="8">
        <f>SUM(T604:U604)</f>
        <v>0</v>
      </c>
      <c r="W604" s="104"/>
    </row>
    <row r="605" spans="1:23" ht="31.5" outlineLevel="5" x14ac:dyDescent="0.2">
      <c r="A605" s="76" t="s">
        <v>513</v>
      </c>
      <c r="B605" s="76" t="s">
        <v>586</v>
      </c>
      <c r="C605" s="76" t="s">
        <v>277</v>
      </c>
      <c r="D605" s="76"/>
      <c r="E605" s="12" t="s">
        <v>443</v>
      </c>
      <c r="F605" s="6">
        <f>F606+F610</f>
        <v>4859.6547</v>
      </c>
      <c r="G605" s="6">
        <f t="shared" ref="G605:J605" si="783">G606+G610</f>
        <v>0</v>
      </c>
      <c r="H605" s="6">
        <f t="shared" si="783"/>
        <v>4859.6547</v>
      </c>
      <c r="I605" s="6">
        <f t="shared" si="783"/>
        <v>0</v>
      </c>
      <c r="J605" s="6">
        <f t="shared" si="783"/>
        <v>0</v>
      </c>
      <c r="K605" s="6">
        <f t="shared" ref="K605:L605" si="784">K606+K610</f>
        <v>1044.3453</v>
      </c>
      <c r="L605" s="6">
        <f t="shared" si="784"/>
        <v>5904</v>
      </c>
      <c r="M605" s="6">
        <f>M606+M610</f>
        <v>4859.6499999999996</v>
      </c>
      <c r="N605" s="6">
        <f t="shared" ref="N605" si="785">N606+N610</f>
        <v>0</v>
      </c>
      <c r="O605" s="6">
        <f t="shared" ref="O605:Q605" si="786">O606+O610</f>
        <v>4859.6499999999996</v>
      </c>
      <c r="P605" s="6">
        <f t="shared" si="786"/>
        <v>0</v>
      </c>
      <c r="Q605" s="6">
        <f t="shared" si="786"/>
        <v>4859.6499999999996</v>
      </c>
      <c r="R605" s="6">
        <f>R606+R610</f>
        <v>4859.6499999999996</v>
      </c>
      <c r="S605" s="6">
        <f t="shared" ref="S605" si="787">S606+S610</f>
        <v>0</v>
      </c>
      <c r="T605" s="6">
        <f t="shared" ref="T605:V605" si="788">T606+T610</f>
        <v>4859.6499999999996</v>
      </c>
      <c r="U605" s="6">
        <f t="shared" si="788"/>
        <v>0</v>
      </c>
      <c r="V605" s="6">
        <f t="shared" si="788"/>
        <v>4859.6499999999996</v>
      </c>
      <c r="W605" s="104"/>
    </row>
    <row r="606" spans="1:23" ht="15.75" outlineLevel="7" x14ac:dyDescent="0.2">
      <c r="A606" s="77" t="s">
        <v>513</v>
      </c>
      <c r="B606" s="77" t="s">
        <v>586</v>
      </c>
      <c r="C606" s="77" t="s">
        <v>277</v>
      </c>
      <c r="D606" s="77" t="s">
        <v>116</v>
      </c>
      <c r="E606" s="13" t="s">
        <v>117</v>
      </c>
      <c r="F606" s="8">
        <f>F608+F609</f>
        <v>4859.6547</v>
      </c>
      <c r="G606" s="8">
        <f t="shared" ref="G606:T606" si="789">G608+G609</f>
        <v>0</v>
      </c>
      <c r="H606" s="8">
        <f t="shared" si="789"/>
        <v>4859.6547</v>
      </c>
      <c r="I606" s="8">
        <f t="shared" si="789"/>
        <v>0</v>
      </c>
      <c r="J606" s="8">
        <f t="shared" si="789"/>
        <v>0</v>
      </c>
      <c r="K606" s="8">
        <f t="shared" ref="K606:L606" si="790">K608+K609</f>
        <v>1044.3453</v>
      </c>
      <c r="L606" s="8">
        <f t="shared" si="790"/>
        <v>5904</v>
      </c>
      <c r="M606" s="8">
        <f t="shared" si="789"/>
        <v>4666.0556999999999</v>
      </c>
      <c r="N606" s="8">
        <f t="shared" si="789"/>
        <v>0</v>
      </c>
      <c r="O606" s="8">
        <f t="shared" si="789"/>
        <v>4666.0556999999999</v>
      </c>
      <c r="P606" s="8">
        <f t="shared" si="789"/>
        <v>0</v>
      </c>
      <c r="Q606" s="8">
        <f t="shared" si="789"/>
        <v>4666.0556999999999</v>
      </c>
      <c r="R606" s="8">
        <f t="shared" si="789"/>
        <v>0</v>
      </c>
      <c r="S606" s="8">
        <f t="shared" si="789"/>
        <v>0</v>
      </c>
      <c r="T606" s="8">
        <f t="shared" si="789"/>
        <v>0</v>
      </c>
      <c r="U606" s="8">
        <f t="shared" ref="U606" si="791">U608+U609</f>
        <v>0</v>
      </c>
      <c r="V606" s="8"/>
      <c r="W606" s="104"/>
    </row>
    <row r="607" spans="1:23" ht="15.75" outlineLevel="7" x14ac:dyDescent="0.2">
      <c r="A607" s="77"/>
      <c r="B607" s="77"/>
      <c r="C607" s="77"/>
      <c r="D607" s="77"/>
      <c r="E607" s="13" t="s">
        <v>462</v>
      </c>
      <c r="F607" s="8"/>
      <c r="G607" s="8"/>
      <c r="H607" s="8"/>
      <c r="I607" s="8"/>
      <c r="J607" s="8"/>
      <c r="K607" s="8"/>
      <c r="L607" s="8"/>
      <c r="M607" s="7"/>
      <c r="N607" s="8"/>
      <c r="O607" s="8"/>
      <c r="P607" s="8"/>
      <c r="Q607" s="8"/>
      <c r="R607" s="7"/>
      <c r="S607" s="8"/>
      <c r="T607" s="8"/>
      <c r="U607" s="8"/>
      <c r="V607" s="8"/>
      <c r="W607" s="104"/>
    </row>
    <row r="608" spans="1:23" ht="31.5" outlineLevel="7" x14ac:dyDescent="0.2">
      <c r="A608" s="77"/>
      <c r="B608" s="77"/>
      <c r="C608" s="77"/>
      <c r="D608" s="77"/>
      <c r="E608" s="13" t="s">
        <v>656</v>
      </c>
      <c r="F608" s="8">
        <v>4859.6547</v>
      </c>
      <c r="G608" s="8"/>
      <c r="H608" s="8">
        <f>SUM(F608:G608)</f>
        <v>4859.6547</v>
      </c>
      <c r="I608" s="8"/>
      <c r="J608" s="8"/>
      <c r="K608" s="8">
        <v>1044.3453</v>
      </c>
      <c r="L608" s="8">
        <f>SUM(H608:K608)</f>
        <v>5904</v>
      </c>
      <c r="M608" s="7"/>
      <c r="N608" s="8"/>
      <c r="O608" s="8"/>
      <c r="P608" s="8"/>
      <c r="Q608" s="8"/>
      <c r="R608" s="7"/>
      <c r="S608" s="8"/>
      <c r="T608" s="8"/>
      <c r="U608" s="8"/>
      <c r="V608" s="8"/>
      <c r="W608" s="104"/>
    </row>
    <row r="609" spans="1:23" ht="31.5" hidden="1" outlineLevel="7" x14ac:dyDescent="0.2">
      <c r="A609" s="77"/>
      <c r="B609" s="77"/>
      <c r="C609" s="77"/>
      <c r="D609" s="77"/>
      <c r="E609" s="13" t="s">
        <v>657</v>
      </c>
      <c r="F609" s="7"/>
      <c r="G609" s="7"/>
      <c r="H609" s="7"/>
      <c r="I609" s="7"/>
      <c r="J609" s="7"/>
      <c r="K609" s="7"/>
      <c r="L609" s="7"/>
      <c r="M609" s="7">
        <v>4666.0556999999999</v>
      </c>
      <c r="N609" s="7"/>
      <c r="O609" s="7">
        <f>SUM(M609:N609)</f>
        <v>4666.0556999999999</v>
      </c>
      <c r="P609" s="7"/>
      <c r="Q609" s="7">
        <f>SUM(O609:P609)</f>
        <v>4666.0556999999999</v>
      </c>
      <c r="R609" s="7"/>
      <c r="S609" s="7"/>
      <c r="T609" s="7"/>
      <c r="U609" s="7"/>
      <c r="V609" s="7">
        <f>SUM(T609:U609)</f>
        <v>0</v>
      </c>
      <c r="W609" s="104"/>
    </row>
    <row r="610" spans="1:23" ht="31.5" hidden="1" outlineLevel="5" x14ac:dyDescent="0.2">
      <c r="A610" s="77" t="s">
        <v>513</v>
      </c>
      <c r="B610" s="77" t="s">
        <v>586</v>
      </c>
      <c r="C610" s="77" t="s">
        <v>277</v>
      </c>
      <c r="D610" s="77" t="s">
        <v>70</v>
      </c>
      <c r="E610" s="13" t="s">
        <v>71</v>
      </c>
      <c r="F610" s="6"/>
      <c r="G610" s="7"/>
      <c r="H610" s="7">
        <f>SUM(F610:G610)</f>
        <v>0</v>
      </c>
      <c r="I610" s="7"/>
      <c r="J610" s="7"/>
      <c r="K610" s="8"/>
      <c r="L610" s="8">
        <f>SUM(H610:K610)</f>
        <v>0</v>
      </c>
      <c r="M610" s="7">
        <v>193.5943</v>
      </c>
      <c r="N610" s="7"/>
      <c r="O610" s="7">
        <f>SUM(M610:N610)</f>
        <v>193.5943</v>
      </c>
      <c r="P610" s="7"/>
      <c r="Q610" s="7">
        <f>SUM(O610:P610)</f>
        <v>193.5943</v>
      </c>
      <c r="R610" s="7">
        <v>4859.6499999999996</v>
      </c>
      <c r="S610" s="7"/>
      <c r="T610" s="7">
        <f>SUM(R610:S610)</f>
        <v>4859.6499999999996</v>
      </c>
      <c r="U610" s="7"/>
      <c r="V610" s="7">
        <f>SUM(T610:U610)</f>
        <v>4859.6499999999996</v>
      </c>
      <c r="W610" s="104"/>
    </row>
    <row r="611" spans="1:23" ht="15.75" hidden="1" outlineLevel="7" x14ac:dyDescent="0.2">
      <c r="A611" s="77"/>
      <c r="B611" s="77"/>
      <c r="C611" s="77"/>
      <c r="D611" s="77"/>
      <c r="E611" s="13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101"/>
      <c r="S611" s="7"/>
      <c r="T611" s="7"/>
      <c r="U611" s="7"/>
      <c r="V611" s="7"/>
      <c r="W611" s="104"/>
    </row>
    <row r="612" spans="1:23" ht="31.5" hidden="1" x14ac:dyDescent="0.2">
      <c r="A612" s="76" t="s">
        <v>588</v>
      </c>
      <c r="B612" s="76"/>
      <c r="C612" s="76"/>
      <c r="D612" s="76"/>
      <c r="E612" s="12" t="s">
        <v>589</v>
      </c>
      <c r="F612" s="6">
        <f>F614+F622+F630+F637</f>
        <v>15205.7</v>
      </c>
      <c r="G612" s="6">
        <f t="shared" ref="G612:J612" si="792">G614+G622+G630+G637</f>
        <v>0</v>
      </c>
      <c r="H612" s="6">
        <f t="shared" si="792"/>
        <v>15205.7</v>
      </c>
      <c r="I612" s="6">
        <f t="shared" si="792"/>
        <v>0</v>
      </c>
      <c r="J612" s="6">
        <f t="shared" si="792"/>
        <v>0</v>
      </c>
      <c r="K612" s="6">
        <f t="shared" ref="K612:L612" si="793">K614+K622+K630+K637</f>
        <v>0</v>
      </c>
      <c r="L612" s="6">
        <f t="shared" si="793"/>
        <v>15205.7</v>
      </c>
      <c r="M612" s="6">
        <f>M614+M622+M630+M637</f>
        <v>14226.600000000002</v>
      </c>
      <c r="N612" s="6">
        <f t="shared" ref="N612:Q612" si="794">N614+N622+N630+N637</f>
        <v>0</v>
      </c>
      <c r="O612" s="6">
        <f t="shared" si="794"/>
        <v>14226.600000000002</v>
      </c>
      <c r="P612" s="6">
        <f t="shared" si="794"/>
        <v>0</v>
      </c>
      <c r="Q612" s="6">
        <f t="shared" si="794"/>
        <v>14226.600000000002</v>
      </c>
      <c r="R612" s="6">
        <f>R614+R622+R630+R637</f>
        <v>14732.600000000002</v>
      </c>
      <c r="S612" s="6">
        <f t="shared" ref="S612:V612" si="795">S614+S622+S630+S637</f>
        <v>0</v>
      </c>
      <c r="T612" s="6">
        <f t="shared" si="795"/>
        <v>14732.600000000002</v>
      </c>
      <c r="U612" s="6">
        <f t="shared" si="795"/>
        <v>0</v>
      </c>
      <c r="V612" s="6">
        <f t="shared" si="795"/>
        <v>14732.600000000002</v>
      </c>
      <c r="W612" s="104"/>
    </row>
    <row r="613" spans="1:23" ht="15.75" hidden="1" x14ac:dyDescent="0.2">
      <c r="A613" s="76" t="s">
        <v>588</v>
      </c>
      <c r="B613" s="76" t="s">
        <v>499</v>
      </c>
      <c r="C613" s="76"/>
      <c r="D613" s="76"/>
      <c r="E613" s="91" t="s">
        <v>500</v>
      </c>
      <c r="F613" s="6">
        <f>F614+F622</f>
        <v>12991.800000000001</v>
      </c>
      <c r="G613" s="6">
        <f t="shared" ref="G613:J613" si="796">G614+G622</f>
        <v>0</v>
      </c>
      <c r="H613" s="6">
        <f t="shared" si="796"/>
        <v>12991.800000000001</v>
      </c>
      <c r="I613" s="6">
        <f t="shared" si="796"/>
        <v>0</v>
      </c>
      <c r="J613" s="6">
        <f t="shared" si="796"/>
        <v>0</v>
      </c>
      <c r="K613" s="6">
        <f t="shared" ref="K613:L613" si="797">K614+K622</f>
        <v>0</v>
      </c>
      <c r="L613" s="6">
        <f t="shared" si="797"/>
        <v>12991.800000000001</v>
      </c>
      <c r="M613" s="6">
        <f>M614+M622</f>
        <v>13480.400000000001</v>
      </c>
      <c r="N613" s="6">
        <f t="shared" ref="N613" si="798">N614+N622</f>
        <v>0</v>
      </c>
      <c r="O613" s="6">
        <f t="shared" ref="O613:Q613" si="799">O614+O622</f>
        <v>13480.400000000001</v>
      </c>
      <c r="P613" s="6">
        <f t="shared" si="799"/>
        <v>0</v>
      </c>
      <c r="Q613" s="6">
        <f t="shared" si="799"/>
        <v>13480.400000000001</v>
      </c>
      <c r="R613" s="6">
        <f>R614+R622</f>
        <v>13988.500000000002</v>
      </c>
      <c r="S613" s="6">
        <f t="shared" ref="S613" si="800">S614+S622</f>
        <v>0</v>
      </c>
      <c r="T613" s="6">
        <f t="shared" ref="T613:V613" si="801">T614+T622</f>
        <v>13988.500000000002</v>
      </c>
      <c r="U613" s="6">
        <f t="shared" si="801"/>
        <v>0</v>
      </c>
      <c r="V613" s="6">
        <f t="shared" si="801"/>
        <v>13988.500000000002</v>
      </c>
      <c r="W613" s="104"/>
    </row>
    <row r="614" spans="1:23" ht="30.75" hidden="1" customHeight="1" outlineLevel="1" x14ac:dyDescent="0.2">
      <c r="A614" s="76" t="s">
        <v>588</v>
      </c>
      <c r="B614" s="76" t="s">
        <v>517</v>
      </c>
      <c r="C614" s="76"/>
      <c r="D614" s="76"/>
      <c r="E614" s="12" t="s">
        <v>518</v>
      </c>
      <c r="F614" s="6">
        <f t="shared" ref="F614:V617" si="802">F615</f>
        <v>12916.2</v>
      </c>
      <c r="G614" s="6">
        <f t="shared" si="802"/>
        <v>0</v>
      </c>
      <c r="H614" s="6">
        <f t="shared" si="802"/>
        <v>12916.2</v>
      </c>
      <c r="I614" s="6">
        <f t="shared" si="802"/>
        <v>0</v>
      </c>
      <c r="J614" s="6">
        <f t="shared" si="802"/>
        <v>0</v>
      </c>
      <c r="K614" s="6">
        <f t="shared" si="802"/>
        <v>0</v>
      </c>
      <c r="L614" s="6">
        <f t="shared" si="802"/>
        <v>12916.2</v>
      </c>
      <c r="M614" s="6">
        <f t="shared" ref="M614:M617" si="803">M615</f>
        <v>13404.800000000001</v>
      </c>
      <c r="N614" s="6">
        <f t="shared" si="802"/>
        <v>0</v>
      </c>
      <c r="O614" s="6">
        <f t="shared" si="802"/>
        <v>13404.800000000001</v>
      </c>
      <c r="P614" s="6">
        <f t="shared" si="802"/>
        <v>0</v>
      </c>
      <c r="Q614" s="6">
        <f t="shared" si="802"/>
        <v>13404.800000000001</v>
      </c>
      <c r="R614" s="6">
        <f t="shared" ref="R614:R617" si="804">R615</f>
        <v>13912.900000000001</v>
      </c>
      <c r="S614" s="6">
        <f t="shared" si="802"/>
        <v>0</v>
      </c>
      <c r="T614" s="6">
        <f t="shared" si="802"/>
        <v>13912.900000000001</v>
      </c>
      <c r="U614" s="6">
        <f t="shared" si="802"/>
        <v>0</v>
      </c>
      <c r="V614" s="6">
        <f t="shared" si="802"/>
        <v>13912.900000000001</v>
      </c>
      <c r="W614" s="104"/>
    </row>
    <row r="615" spans="1:23" ht="31.5" hidden="1" outlineLevel="2" x14ac:dyDescent="0.2">
      <c r="A615" s="76" t="s">
        <v>588</v>
      </c>
      <c r="B615" s="76" t="s">
        <v>517</v>
      </c>
      <c r="C615" s="76" t="s">
        <v>139</v>
      </c>
      <c r="D615" s="76"/>
      <c r="E615" s="12" t="s">
        <v>140</v>
      </c>
      <c r="F615" s="6">
        <f t="shared" si="802"/>
        <v>12916.2</v>
      </c>
      <c r="G615" s="6">
        <f t="shared" si="802"/>
        <v>0</v>
      </c>
      <c r="H615" s="6">
        <f t="shared" si="802"/>
        <v>12916.2</v>
      </c>
      <c r="I615" s="6">
        <f t="shared" si="802"/>
        <v>0</v>
      </c>
      <c r="J615" s="6">
        <f t="shared" si="802"/>
        <v>0</v>
      </c>
      <c r="K615" s="6">
        <f t="shared" si="802"/>
        <v>0</v>
      </c>
      <c r="L615" s="6">
        <f t="shared" si="802"/>
        <v>12916.2</v>
      </c>
      <c r="M615" s="6">
        <f t="shared" si="803"/>
        <v>13404.800000000001</v>
      </c>
      <c r="N615" s="6">
        <f t="shared" si="802"/>
        <v>0</v>
      </c>
      <c r="O615" s="6">
        <f t="shared" si="802"/>
        <v>13404.800000000001</v>
      </c>
      <c r="P615" s="6">
        <f t="shared" si="802"/>
        <v>0</v>
      </c>
      <c r="Q615" s="6">
        <f t="shared" si="802"/>
        <v>13404.800000000001</v>
      </c>
      <c r="R615" s="6">
        <f t="shared" si="804"/>
        <v>13912.900000000001</v>
      </c>
      <c r="S615" s="6">
        <f t="shared" si="802"/>
        <v>0</v>
      </c>
      <c r="T615" s="6">
        <f t="shared" si="802"/>
        <v>13912.900000000001</v>
      </c>
      <c r="U615" s="6">
        <f t="shared" si="802"/>
        <v>0</v>
      </c>
      <c r="V615" s="6">
        <f t="shared" si="802"/>
        <v>13912.900000000001</v>
      </c>
      <c r="W615" s="104"/>
    </row>
    <row r="616" spans="1:23" ht="31.5" hidden="1" outlineLevel="3" x14ac:dyDescent="0.2">
      <c r="A616" s="76" t="s">
        <v>588</v>
      </c>
      <c r="B616" s="76" t="s">
        <v>517</v>
      </c>
      <c r="C616" s="76" t="s">
        <v>153</v>
      </c>
      <c r="D616" s="76"/>
      <c r="E616" s="12" t="s">
        <v>154</v>
      </c>
      <c r="F616" s="6">
        <f t="shared" si="802"/>
        <v>12916.2</v>
      </c>
      <c r="G616" s="6">
        <f t="shared" si="802"/>
        <v>0</v>
      </c>
      <c r="H616" s="6">
        <f t="shared" si="802"/>
        <v>12916.2</v>
      </c>
      <c r="I616" s="6">
        <f t="shared" si="802"/>
        <v>0</v>
      </c>
      <c r="J616" s="6">
        <f t="shared" si="802"/>
        <v>0</v>
      </c>
      <c r="K616" s="6">
        <f t="shared" si="802"/>
        <v>0</v>
      </c>
      <c r="L616" s="6">
        <f t="shared" si="802"/>
        <v>12916.2</v>
      </c>
      <c r="M616" s="6">
        <f t="shared" si="803"/>
        <v>13404.800000000001</v>
      </c>
      <c r="N616" s="6">
        <f t="shared" si="802"/>
        <v>0</v>
      </c>
      <c r="O616" s="6">
        <f t="shared" si="802"/>
        <v>13404.800000000001</v>
      </c>
      <c r="P616" s="6">
        <f t="shared" si="802"/>
        <v>0</v>
      </c>
      <c r="Q616" s="6">
        <f t="shared" si="802"/>
        <v>13404.800000000001</v>
      </c>
      <c r="R616" s="6">
        <f t="shared" si="804"/>
        <v>13912.900000000001</v>
      </c>
      <c r="S616" s="6">
        <f t="shared" si="802"/>
        <v>0</v>
      </c>
      <c r="T616" s="6">
        <f t="shared" si="802"/>
        <v>13912.900000000001</v>
      </c>
      <c r="U616" s="6">
        <f t="shared" si="802"/>
        <v>0</v>
      </c>
      <c r="V616" s="6">
        <f t="shared" si="802"/>
        <v>13912.900000000001</v>
      </c>
      <c r="W616" s="104"/>
    </row>
    <row r="617" spans="1:23" ht="31.5" hidden="1" outlineLevel="4" x14ac:dyDescent="0.2">
      <c r="A617" s="76" t="s">
        <v>588</v>
      </c>
      <c r="B617" s="76" t="s">
        <v>517</v>
      </c>
      <c r="C617" s="76" t="s">
        <v>223</v>
      </c>
      <c r="D617" s="76"/>
      <c r="E617" s="12" t="s">
        <v>39</v>
      </c>
      <c r="F617" s="6">
        <f t="shared" si="802"/>
        <v>12916.2</v>
      </c>
      <c r="G617" s="6">
        <f t="shared" si="802"/>
        <v>0</v>
      </c>
      <c r="H617" s="6">
        <f t="shared" si="802"/>
        <v>12916.2</v>
      </c>
      <c r="I617" s="6">
        <f t="shared" si="802"/>
        <v>0</v>
      </c>
      <c r="J617" s="6">
        <f t="shared" si="802"/>
        <v>0</v>
      </c>
      <c r="K617" s="6">
        <f t="shared" si="802"/>
        <v>0</v>
      </c>
      <c r="L617" s="6">
        <f t="shared" si="802"/>
        <v>12916.2</v>
      </c>
      <c r="M617" s="6">
        <f t="shared" si="803"/>
        <v>13404.800000000001</v>
      </c>
      <c r="N617" s="6">
        <f t="shared" si="802"/>
        <v>0</v>
      </c>
      <c r="O617" s="6">
        <f t="shared" si="802"/>
        <v>13404.800000000001</v>
      </c>
      <c r="P617" s="6">
        <f t="shared" si="802"/>
        <v>0</v>
      </c>
      <c r="Q617" s="6">
        <f t="shared" si="802"/>
        <v>13404.800000000001</v>
      </c>
      <c r="R617" s="6">
        <f t="shared" si="804"/>
        <v>13912.900000000001</v>
      </c>
      <c r="S617" s="6">
        <f t="shared" si="802"/>
        <v>0</v>
      </c>
      <c r="T617" s="6">
        <f t="shared" si="802"/>
        <v>13912.900000000001</v>
      </c>
      <c r="U617" s="6">
        <f t="shared" si="802"/>
        <v>0</v>
      </c>
      <c r="V617" s="6">
        <f t="shared" si="802"/>
        <v>13912.900000000001</v>
      </c>
      <c r="W617" s="104"/>
    </row>
    <row r="618" spans="1:23" ht="15.75" hidden="1" outlineLevel="5" x14ac:dyDescent="0.2">
      <c r="A618" s="76" t="s">
        <v>588</v>
      </c>
      <c r="B618" s="76" t="s">
        <v>517</v>
      </c>
      <c r="C618" s="76" t="s">
        <v>278</v>
      </c>
      <c r="D618" s="76"/>
      <c r="E618" s="12" t="s">
        <v>41</v>
      </c>
      <c r="F618" s="6">
        <f>F619+F620+F621</f>
        <v>12916.2</v>
      </c>
      <c r="G618" s="6">
        <f t="shared" ref="G618:J618" si="805">G619+G620+G621</f>
        <v>0</v>
      </c>
      <c r="H618" s="6">
        <f t="shared" si="805"/>
        <v>12916.2</v>
      </c>
      <c r="I618" s="6">
        <f t="shared" si="805"/>
        <v>0</v>
      </c>
      <c r="J618" s="6">
        <f t="shared" si="805"/>
        <v>0</v>
      </c>
      <c r="K618" s="6">
        <f t="shared" ref="K618:L618" si="806">K619+K620+K621</f>
        <v>0</v>
      </c>
      <c r="L618" s="6">
        <f t="shared" si="806"/>
        <v>12916.2</v>
      </c>
      <c r="M618" s="6">
        <f t="shared" ref="M618:R618" si="807">M619+M620+M621</f>
        <v>13404.800000000001</v>
      </c>
      <c r="N618" s="6">
        <f t="shared" ref="N618" si="808">N619+N620+N621</f>
        <v>0</v>
      </c>
      <c r="O618" s="6">
        <f t="shared" ref="O618:Q618" si="809">O619+O620+O621</f>
        <v>13404.800000000001</v>
      </c>
      <c r="P618" s="6">
        <f t="shared" si="809"/>
        <v>0</v>
      </c>
      <c r="Q618" s="6">
        <f t="shared" si="809"/>
        <v>13404.800000000001</v>
      </c>
      <c r="R618" s="6">
        <f t="shared" si="807"/>
        <v>13912.900000000001</v>
      </c>
      <c r="S618" s="6">
        <f t="shared" ref="S618" si="810">S619+S620+S621</f>
        <v>0</v>
      </c>
      <c r="T618" s="6">
        <f t="shared" ref="T618:V618" si="811">T619+T620+T621</f>
        <v>13912.900000000001</v>
      </c>
      <c r="U618" s="6">
        <f t="shared" si="811"/>
        <v>0</v>
      </c>
      <c r="V618" s="6">
        <f t="shared" si="811"/>
        <v>13912.900000000001</v>
      </c>
      <c r="W618" s="104"/>
    </row>
    <row r="619" spans="1:23" ht="47.25" hidden="1" outlineLevel="7" x14ac:dyDescent="0.2">
      <c r="A619" s="77" t="s">
        <v>588</v>
      </c>
      <c r="B619" s="77" t="s">
        <v>517</v>
      </c>
      <c r="C619" s="77" t="s">
        <v>278</v>
      </c>
      <c r="D619" s="77" t="s">
        <v>4</v>
      </c>
      <c r="E619" s="13" t="s">
        <v>5</v>
      </c>
      <c r="F619" s="7">
        <v>12213.4</v>
      </c>
      <c r="G619" s="7"/>
      <c r="H619" s="7">
        <f t="shared" ref="H619:H621" si="812">SUM(F619:G619)</f>
        <v>12213.4</v>
      </c>
      <c r="I619" s="7"/>
      <c r="J619" s="7"/>
      <c r="K619" s="7"/>
      <c r="L619" s="7">
        <f>SUM(H619:K619)</f>
        <v>12213.4</v>
      </c>
      <c r="M619" s="7">
        <v>12702</v>
      </c>
      <c r="N619" s="7"/>
      <c r="O619" s="7">
        <f t="shared" ref="O619:O621" si="813">SUM(M619:N619)</f>
        <v>12702</v>
      </c>
      <c r="P619" s="7"/>
      <c r="Q619" s="7">
        <f t="shared" ref="Q619:Q621" si="814">SUM(O619:P619)</f>
        <v>12702</v>
      </c>
      <c r="R619" s="7">
        <v>13210.1</v>
      </c>
      <c r="S619" s="7"/>
      <c r="T619" s="7">
        <f t="shared" ref="T619:T621" si="815">SUM(R619:S619)</f>
        <v>13210.1</v>
      </c>
      <c r="U619" s="7"/>
      <c r="V619" s="7">
        <f t="shared" ref="V619:V621" si="816">SUM(T619:U619)</f>
        <v>13210.1</v>
      </c>
      <c r="W619" s="104"/>
    </row>
    <row r="620" spans="1:23" ht="15.75" hidden="1" outlineLevel="7" x14ac:dyDescent="0.2">
      <c r="A620" s="77" t="s">
        <v>588</v>
      </c>
      <c r="B620" s="77" t="s">
        <v>517</v>
      </c>
      <c r="C620" s="77" t="s">
        <v>278</v>
      </c>
      <c r="D620" s="77" t="s">
        <v>7</v>
      </c>
      <c r="E620" s="13" t="s">
        <v>8</v>
      </c>
      <c r="F620" s="7">
        <v>700.6</v>
      </c>
      <c r="G620" s="7"/>
      <c r="H620" s="7">
        <f t="shared" si="812"/>
        <v>700.6</v>
      </c>
      <c r="I620" s="7"/>
      <c r="J620" s="7"/>
      <c r="K620" s="7"/>
      <c r="L620" s="7">
        <f>SUM(H620:K620)</f>
        <v>700.6</v>
      </c>
      <c r="M620" s="7">
        <v>700.6</v>
      </c>
      <c r="N620" s="7"/>
      <c r="O620" s="7">
        <f t="shared" si="813"/>
        <v>700.6</v>
      </c>
      <c r="P620" s="7"/>
      <c r="Q620" s="7">
        <f t="shared" si="814"/>
        <v>700.6</v>
      </c>
      <c r="R620" s="7">
        <v>700.6</v>
      </c>
      <c r="S620" s="7"/>
      <c r="T620" s="7">
        <f t="shared" si="815"/>
        <v>700.6</v>
      </c>
      <c r="U620" s="7"/>
      <c r="V620" s="7">
        <f t="shared" si="816"/>
        <v>700.6</v>
      </c>
      <c r="W620" s="104"/>
    </row>
    <row r="621" spans="1:23" ht="15.75" hidden="1" outlineLevel="7" x14ac:dyDescent="0.2">
      <c r="A621" s="77" t="s">
        <v>588</v>
      </c>
      <c r="B621" s="77" t="s">
        <v>517</v>
      </c>
      <c r="C621" s="77" t="s">
        <v>278</v>
      </c>
      <c r="D621" s="77" t="s">
        <v>15</v>
      </c>
      <c r="E621" s="13" t="s">
        <v>16</v>
      </c>
      <c r="F621" s="7">
        <v>2.2000000000000002</v>
      </c>
      <c r="G621" s="7"/>
      <c r="H621" s="7">
        <f t="shared" si="812"/>
        <v>2.2000000000000002</v>
      </c>
      <c r="I621" s="7"/>
      <c r="J621" s="7"/>
      <c r="K621" s="7"/>
      <c r="L621" s="7">
        <f>SUM(H621:K621)</f>
        <v>2.2000000000000002</v>
      </c>
      <c r="M621" s="7">
        <v>2.2000000000000002</v>
      </c>
      <c r="N621" s="7"/>
      <c r="O621" s="7">
        <f t="shared" si="813"/>
        <v>2.2000000000000002</v>
      </c>
      <c r="P621" s="7"/>
      <c r="Q621" s="7">
        <f t="shared" si="814"/>
        <v>2.2000000000000002</v>
      </c>
      <c r="R621" s="7">
        <v>2.2000000000000002</v>
      </c>
      <c r="S621" s="7"/>
      <c r="T621" s="7">
        <f t="shared" si="815"/>
        <v>2.2000000000000002</v>
      </c>
      <c r="U621" s="7"/>
      <c r="V621" s="7">
        <f t="shared" si="816"/>
        <v>2.2000000000000002</v>
      </c>
      <c r="W621" s="104"/>
    </row>
    <row r="622" spans="1:23" ht="15.75" hidden="1" outlineLevel="1" x14ac:dyDescent="0.2">
      <c r="A622" s="76" t="s">
        <v>588</v>
      </c>
      <c r="B622" s="76" t="s">
        <v>503</v>
      </c>
      <c r="C622" s="76"/>
      <c r="D622" s="76"/>
      <c r="E622" s="12" t="s">
        <v>504</v>
      </c>
      <c r="F622" s="6">
        <f t="shared" ref="F622:V625" si="817">F623</f>
        <v>75.599999999999994</v>
      </c>
      <c r="G622" s="6">
        <f t="shared" si="817"/>
        <v>0</v>
      </c>
      <c r="H622" s="6">
        <f t="shared" si="817"/>
        <v>75.599999999999994</v>
      </c>
      <c r="I622" s="6">
        <f t="shared" si="817"/>
        <v>0</v>
      </c>
      <c r="J622" s="6">
        <f t="shared" si="817"/>
        <v>0</v>
      </c>
      <c r="K622" s="6">
        <f t="shared" si="817"/>
        <v>0</v>
      </c>
      <c r="L622" s="6">
        <f t="shared" si="817"/>
        <v>75.599999999999994</v>
      </c>
      <c r="M622" s="6">
        <f t="shared" ref="M622:M625" si="818">M623</f>
        <v>75.599999999999994</v>
      </c>
      <c r="N622" s="6">
        <f t="shared" si="817"/>
        <v>0</v>
      </c>
      <c r="O622" s="6">
        <f t="shared" si="817"/>
        <v>75.599999999999994</v>
      </c>
      <c r="P622" s="6">
        <f t="shared" si="817"/>
        <v>0</v>
      </c>
      <c r="Q622" s="6">
        <f t="shared" si="817"/>
        <v>75.599999999999994</v>
      </c>
      <c r="R622" s="6">
        <f t="shared" ref="R622:R625" si="819">R623</f>
        <v>75.599999999999994</v>
      </c>
      <c r="S622" s="6">
        <f t="shared" si="817"/>
        <v>0</v>
      </c>
      <c r="T622" s="6">
        <f t="shared" si="817"/>
        <v>75.599999999999994</v>
      </c>
      <c r="U622" s="6">
        <f t="shared" si="817"/>
        <v>0</v>
      </c>
      <c r="V622" s="6">
        <f t="shared" si="817"/>
        <v>75.599999999999994</v>
      </c>
      <c r="W622" s="104"/>
    </row>
    <row r="623" spans="1:23" ht="31.5" hidden="1" outlineLevel="2" x14ac:dyDescent="0.2">
      <c r="A623" s="76" t="s">
        <v>588</v>
      </c>
      <c r="B623" s="76" t="s">
        <v>503</v>
      </c>
      <c r="C623" s="76" t="s">
        <v>34</v>
      </c>
      <c r="D623" s="76"/>
      <c r="E623" s="12" t="s">
        <v>35</v>
      </c>
      <c r="F623" s="6">
        <f t="shared" si="817"/>
        <v>75.599999999999994</v>
      </c>
      <c r="G623" s="6">
        <f t="shared" si="817"/>
        <v>0</v>
      </c>
      <c r="H623" s="6">
        <f t="shared" si="817"/>
        <v>75.599999999999994</v>
      </c>
      <c r="I623" s="6">
        <f t="shared" si="817"/>
        <v>0</v>
      </c>
      <c r="J623" s="6">
        <f t="shared" si="817"/>
        <v>0</v>
      </c>
      <c r="K623" s="6">
        <f t="shared" si="817"/>
        <v>0</v>
      </c>
      <c r="L623" s="6">
        <f t="shared" si="817"/>
        <v>75.599999999999994</v>
      </c>
      <c r="M623" s="6">
        <f t="shared" si="818"/>
        <v>75.599999999999994</v>
      </c>
      <c r="N623" s="6">
        <f t="shared" si="817"/>
        <v>0</v>
      </c>
      <c r="O623" s="6">
        <f t="shared" si="817"/>
        <v>75.599999999999994</v>
      </c>
      <c r="P623" s="6">
        <f t="shared" si="817"/>
        <v>0</v>
      </c>
      <c r="Q623" s="6">
        <f t="shared" si="817"/>
        <v>75.599999999999994</v>
      </c>
      <c r="R623" s="6">
        <f t="shared" si="819"/>
        <v>75.599999999999994</v>
      </c>
      <c r="S623" s="6">
        <f t="shared" si="817"/>
        <v>0</v>
      </c>
      <c r="T623" s="6">
        <f t="shared" si="817"/>
        <v>75.599999999999994</v>
      </c>
      <c r="U623" s="6">
        <f t="shared" si="817"/>
        <v>0</v>
      </c>
      <c r="V623" s="6">
        <f t="shared" si="817"/>
        <v>75.599999999999994</v>
      </c>
      <c r="W623" s="104"/>
    </row>
    <row r="624" spans="1:23" ht="15.75" hidden="1" outlineLevel="3" x14ac:dyDescent="0.2">
      <c r="A624" s="76" t="s">
        <v>588</v>
      </c>
      <c r="B624" s="76" t="s">
        <v>503</v>
      </c>
      <c r="C624" s="76" t="s">
        <v>76</v>
      </c>
      <c r="D624" s="76"/>
      <c r="E624" s="12" t="s">
        <v>77</v>
      </c>
      <c r="F624" s="6">
        <f t="shared" si="817"/>
        <v>75.599999999999994</v>
      </c>
      <c r="G624" s="6">
        <f t="shared" si="817"/>
        <v>0</v>
      </c>
      <c r="H624" s="6">
        <f t="shared" si="817"/>
        <v>75.599999999999994</v>
      </c>
      <c r="I624" s="6">
        <f t="shared" si="817"/>
        <v>0</v>
      </c>
      <c r="J624" s="6">
        <f t="shared" si="817"/>
        <v>0</v>
      </c>
      <c r="K624" s="6">
        <f t="shared" si="817"/>
        <v>0</v>
      </c>
      <c r="L624" s="6">
        <f t="shared" si="817"/>
        <v>75.599999999999994</v>
      </c>
      <c r="M624" s="6">
        <f t="shared" si="818"/>
        <v>75.599999999999994</v>
      </c>
      <c r="N624" s="6">
        <f t="shared" si="817"/>
        <v>0</v>
      </c>
      <c r="O624" s="6">
        <f t="shared" si="817"/>
        <v>75.599999999999994</v>
      </c>
      <c r="P624" s="6">
        <f t="shared" si="817"/>
        <v>0</v>
      </c>
      <c r="Q624" s="6">
        <f t="shared" si="817"/>
        <v>75.599999999999994</v>
      </c>
      <c r="R624" s="6">
        <f t="shared" si="819"/>
        <v>75.599999999999994</v>
      </c>
      <c r="S624" s="6">
        <f t="shared" si="817"/>
        <v>0</v>
      </c>
      <c r="T624" s="6">
        <f t="shared" si="817"/>
        <v>75.599999999999994</v>
      </c>
      <c r="U624" s="6">
        <f t="shared" si="817"/>
        <v>0</v>
      </c>
      <c r="V624" s="6">
        <f t="shared" si="817"/>
        <v>75.599999999999994</v>
      </c>
      <c r="W624" s="104"/>
    </row>
    <row r="625" spans="1:23" ht="30.75" hidden="1" customHeight="1" outlineLevel="4" x14ac:dyDescent="0.2">
      <c r="A625" s="76" t="s">
        <v>588</v>
      </c>
      <c r="B625" s="76" t="s">
        <v>503</v>
      </c>
      <c r="C625" s="76" t="s">
        <v>78</v>
      </c>
      <c r="D625" s="76"/>
      <c r="E625" s="12" t="s">
        <v>79</v>
      </c>
      <c r="F625" s="6">
        <f t="shared" si="817"/>
        <v>75.599999999999994</v>
      </c>
      <c r="G625" s="6">
        <f t="shared" si="817"/>
        <v>0</v>
      </c>
      <c r="H625" s="6">
        <f t="shared" si="817"/>
        <v>75.599999999999994</v>
      </c>
      <c r="I625" s="6">
        <f t="shared" si="817"/>
        <v>0</v>
      </c>
      <c r="J625" s="6">
        <f t="shared" si="817"/>
        <v>0</v>
      </c>
      <c r="K625" s="6">
        <f t="shared" si="817"/>
        <v>0</v>
      </c>
      <c r="L625" s="6">
        <f t="shared" si="817"/>
        <v>75.599999999999994</v>
      </c>
      <c r="M625" s="6">
        <f t="shared" si="818"/>
        <v>75.599999999999994</v>
      </c>
      <c r="N625" s="6">
        <f t="shared" si="817"/>
        <v>0</v>
      </c>
      <c r="O625" s="6">
        <f t="shared" si="817"/>
        <v>75.599999999999994</v>
      </c>
      <c r="P625" s="6">
        <f t="shared" si="817"/>
        <v>0</v>
      </c>
      <c r="Q625" s="6">
        <f t="shared" si="817"/>
        <v>75.599999999999994</v>
      </c>
      <c r="R625" s="6">
        <f t="shared" si="819"/>
        <v>75.599999999999994</v>
      </c>
      <c r="S625" s="6">
        <f t="shared" si="817"/>
        <v>0</v>
      </c>
      <c r="T625" s="6">
        <f t="shared" si="817"/>
        <v>75.599999999999994</v>
      </c>
      <c r="U625" s="6">
        <f t="shared" si="817"/>
        <v>0</v>
      </c>
      <c r="V625" s="6">
        <f t="shared" si="817"/>
        <v>75.599999999999994</v>
      </c>
      <c r="W625" s="104"/>
    </row>
    <row r="626" spans="1:23" ht="15.75" hidden="1" outlineLevel="5" x14ac:dyDescent="0.2">
      <c r="A626" s="76" t="s">
        <v>588</v>
      </c>
      <c r="B626" s="76" t="s">
        <v>503</v>
      </c>
      <c r="C626" s="76" t="s">
        <v>80</v>
      </c>
      <c r="D626" s="76"/>
      <c r="E626" s="12" t="s">
        <v>81</v>
      </c>
      <c r="F626" s="6">
        <f t="shared" ref="F626:T626" si="820">F627+F628</f>
        <v>75.599999999999994</v>
      </c>
      <c r="G626" s="6">
        <f t="shared" ref="G626:J626" si="821">G627+G628</f>
        <v>0</v>
      </c>
      <c r="H626" s="6">
        <f t="shared" si="821"/>
        <v>75.599999999999994</v>
      </c>
      <c r="I626" s="6">
        <f t="shared" si="821"/>
        <v>0</v>
      </c>
      <c r="J626" s="6">
        <f t="shared" si="821"/>
        <v>0</v>
      </c>
      <c r="K626" s="6">
        <f t="shared" ref="K626:L626" si="822">K627+K628</f>
        <v>0</v>
      </c>
      <c r="L626" s="6">
        <f t="shared" si="822"/>
        <v>75.599999999999994</v>
      </c>
      <c r="M626" s="6">
        <f t="shared" si="820"/>
        <v>75.599999999999994</v>
      </c>
      <c r="N626" s="6">
        <f t="shared" si="820"/>
        <v>0</v>
      </c>
      <c r="O626" s="6">
        <f t="shared" si="820"/>
        <v>75.599999999999994</v>
      </c>
      <c r="P626" s="6">
        <f t="shared" si="820"/>
        <v>0</v>
      </c>
      <c r="Q626" s="6">
        <f t="shared" si="820"/>
        <v>75.599999999999994</v>
      </c>
      <c r="R626" s="6">
        <f t="shared" si="820"/>
        <v>75.599999999999994</v>
      </c>
      <c r="S626" s="6">
        <f t="shared" si="820"/>
        <v>0</v>
      </c>
      <c r="T626" s="6">
        <f t="shared" si="820"/>
        <v>75.599999999999994</v>
      </c>
      <c r="U626" s="6">
        <f t="shared" ref="U626:V626" si="823">U627+U628</f>
        <v>0</v>
      </c>
      <c r="V626" s="6">
        <f t="shared" si="823"/>
        <v>75.599999999999994</v>
      </c>
      <c r="W626" s="104"/>
    </row>
    <row r="627" spans="1:23" ht="47.25" hidden="1" outlineLevel="7" x14ac:dyDescent="0.2">
      <c r="A627" s="77" t="s">
        <v>588</v>
      </c>
      <c r="B627" s="77" t="s">
        <v>503</v>
      </c>
      <c r="C627" s="77" t="s">
        <v>80</v>
      </c>
      <c r="D627" s="77" t="s">
        <v>4</v>
      </c>
      <c r="E627" s="13" t="s">
        <v>5</v>
      </c>
      <c r="F627" s="7">
        <v>18</v>
      </c>
      <c r="G627" s="7"/>
      <c r="H627" s="7">
        <f t="shared" ref="H627:H628" si="824">SUM(F627:G627)</f>
        <v>18</v>
      </c>
      <c r="I627" s="7"/>
      <c r="J627" s="7"/>
      <c r="K627" s="7"/>
      <c r="L627" s="7">
        <f>SUM(H627:K627)</f>
        <v>18</v>
      </c>
      <c r="M627" s="7">
        <v>18</v>
      </c>
      <c r="N627" s="7"/>
      <c r="O627" s="7">
        <f t="shared" ref="O627:O628" si="825">SUM(M627:N627)</f>
        <v>18</v>
      </c>
      <c r="P627" s="7"/>
      <c r="Q627" s="7">
        <f t="shared" ref="Q627:Q628" si="826">SUM(O627:P627)</f>
        <v>18</v>
      </c>
      <c r="R627" s="7">
        <v>18</v>
      </c>
      <c r="S627" s="7"/>
      <c r="T627" s="7">
        <f t="shared" ref="T627:T628" si="827">SUM(R627:S627)</f>
        <v>18</v>
      </c>
      <c r="U627" s="7"/>
      <c r="V627" s="7">
        <f t="shared" ref="V627:V628" si="828">SUM(T627:U627)</f>
        <v>18</v>
      </c>
      <c r="W627" s="104"/>
    </row>
    <row r="628" spans="1:23" ht="15.75" hidden="1" outlineLevel="7" x14ac:dyDescent="0.2">
      <c r="A628" s="77" t="s">
        <v>588</v>
      </c>
      <c r="B628" s="77" t="s">
        <v>503</v>
      </c>
      <c r="C628" s="77" t="s">
        <v>80</v>
      </c>
      <c r="D628" s="77" t="s">
        <v>7</v>
      </c>
      <c r="E628" s="13" t="s">
        <v>8</v>
      </c>
      <c r="F628" s="7">
        <v>57.6</v>
      </c>
      <c r="G628" s="7"/>
      <c r="H628" s="7">
        <f t="shared" si="824"/>
        <v>57.6</v>
      </c>
      <c r="I628" s="7"/>
      <c r="J628" s="7"/>
      <c r="K628" s="7"/>
      <c r="L628" s="7">
        <f>SUM(H628:K628)</f>
        <v>57.6</v>
      </c>
      <c r="M628" s="7">
        <v>57.6</v>
      </c>
      <c r="N628" s="7"/>
      <c r="O628" s="7">
        <f t="shared" si="825"/>
        <v>57.6</v>
      </c>
      <c r="P628" s="7"/>
      <c r="Q628" s="7">
        <f t="shared" si="826"/>
        <v>57.6</v>
      </c>
      <c r="R628" s="7">
        <v>57.6</v>
      </c>
      <c r="S628" s="7"/>
      <c r="T628" s="7">
        <f t="shared" si="827"/>
        <v>57.6</v>
      </c>
      <c r="U628" s="7"/>
      <c r="V628" s="7">
        <f t="shared" si="828"/>
        <v>57.6</v>
      </c>
      <c r="W628" s="104"/>
    </row>
    <row r="629" spans="1:23" ht="15.75" hidden="1" outlineLevel="7" x14ac:dyDescent="0.2">
      <c r="A629" s="76" t="s">
        <v>588</v>
      </c>
      <c r="B629" s="76" t="s">
        <v>534</v>
      </c>
      <c r="C629" s="77"/>
      <c r="D629" s="77"/>
      <c r="E629" s="91" t="s">
        <v>535</v>
      </c>
      <c r="F629" s="6">
        <f t="shared" ref="F629:V634" si="829">F630</f>
        <v>2192.9</v>
      </c>
      <c r="G629" s="6">
        <f t="shared" si="829"/>
        <v>0</v>
      </c>
      <c r="H629" s="6">
        <f t="shared" si="829"/>
        <v>2192.9</v>
      </c>
      <c r="I629" s="6">
        <f t="shared" si="829"/>
        <v>0</v>
      </c>
      <c r="J629" s="6">
        <f t="shared" si="829"/>
        <v>0</v>
      </c>
      <c r="K629" s="6">
        <f t="shared" si="829"/>
        <v>0</v>
      </c>
      <c r="L629" s="6">
        <f t="shared" si="829"/>
        <v>2192.9</v>
      </c>
      <c r="M629" s="6">
        <f t="shared" ref="M629:M634" si="830">M630</f>
        <v>730</v>
      </c>
      <c r="N629" s="6">
        <f t="shared" si="829"/>
        <v>0</v>
      </c>
      <c r="O629" s="6">
        <f t="shared" si="829"/>
        <v>730</v>
      </c>
      <c r="P629" s="6">
        <f t="shared" si="829"/>
        <v>0</v>
      </c>
      <c r="Q629" s="6">
        <f t="shared" si="829"/>
        <v>730</v>
      </c>
      <c r="R629" s="6">
        <f t="shared" ref="R629:R634" si="831">R630</f>
        <v>730</v>
      </c>
      <c r="S629" s="6">
        <f t="shared" si="829"/>
        <v>0</v>
      </c>
      <c r="T629" s="6">
        <f t="shared" si="829"/>
        <v>730</v>
      </c>
      <c r="U629" s="6">
        <f t="shared" si="829"/>
        <v>0</v>
      </c>
      <c r="V629" s="6">
        <f t="shared" si="829"/>
        <v>730</v>
      </c>
      <c r="W629" s="104"/>
    </row>
    <row r="630" spans="1:23" ht="15.75" hidden="1" outlineLevel="1" x14ac:dyDescent="0.2">
      <c r="A630" s="76" t="s">
        <v>588</v>
      </c>
      <c r="B630" s="76" t="s">
        <v>547</v>
      </c>
      <c r="C630" s="76"/>
      <c r="D630" s="76"/>
      <c r="E630" s="12" t="s">
        <v>548</v>
      </c>
      <c r="F630" s="6">
        <f t="shared" si="829"/>
        <v>2192.9</v>
      </c>
      <c r="G630" s="6">
        <f t="shared" si="829"/>
        <v>0</v>
      </c>
      <c r="H630" s="6">
        <f t="shared" si="829"/>
        <v>2192.9</v>
      </c>
      <c r="I630" s="6">
        <f t="shared" si="829"/>
        <v>0</v>
      </c>
      <c r="J630" s="6">
        <f t="shared" si="829"/>
        <v>0</v>
      </c>
      <c r="K630" s="6">
        <f t="shared" si="829"/>
        <v>0</v>
      </c>
      <c r="L630" s="6">
        <f t="shared" si="829"/>
        <v>2192.9</v>
      </c>
      <c r="M630" s="6">
        <f t="shared" si="830"/>
        <v>730</v>
      </c>
      <c r="N630" s="6">
        <f t="shared" si="829"/>
        <v>0</v>
      </c>
      <c r="O630" s="6">
        <f t="shared" si="829"/>
        <v>730</v>
      </c>
      <c r="P630" s="6">
        <f t="shared" si="829"/>
        <v>0</v>
      </c>
      <c r="Q630" s="6">
        <f t="shared" si="829"/>
        <v>730</v>
      </c>
      <c r="R630" s="6">
        <f t="shared" si="831"/>
        <v>730</v>
      </c>
      <c r="S630" s="6">
        <f t="shared" si="829"/>
        <v>0</v>
      </c>
      <c r="T630" s="6">
        <f t="shared" si="829"/>
        <v>730</v>
      </c>
      <c r="U630" s="6">
        <f t="shared" si="829"/>
        <v>0</v>
      </c>
      <c r="V630" s="6">
        <f t="shared" si="829"/>
        <v>730</v>
      </c>
      <c r="W630" s="104"/>
    </row>
    <row r="631" spans="1:23" ht="31.5" hidden="1" outlineLevel="2" x14ac:dyDescent="0.2">
      <c r="A631" s="76" t="s">
        <v>588</v>
      </c>
      <c r="B631" s="76" t="s">
        <v>547</v>
      </c>
      <c r="C631" s="76" t="s">
        <v>139</v>
      </c>
      <c r="D631" s="76"/>
      <c r="E631" s="12" t="s">
        <v>140</v>
      </c>
      <c r="F631" s="6">
        <f t="shared" si="829"/>
        <v>2192.9</v>
      </c>
      <c r="G631" s="6">
        <f t="shared" si="829"/>
        <v>0</v>
      </c>
      <c r="H631" s="6">
        <f t="shared" si="829"/>
        <v>2192.9</v>
      </c>
      <c r="I631" s="6">
        <f t="shared" si="829"/>
        <v>0</v>
      </c>
      <c r="J631" s="6">
        <f t="shared" si="829"/>
        <v>0</v>
      </c>
      <c r="K631" s="6">
        <f t="shared" si="829"/>
        <v>0</v>
      </c>
      <c r="L631" s="6">
        <f t="shared" si="829"/>
        <v>2192.9</v>
      </c>
      <c r="M631" s="6">
        <f t="shared" si="830"/>
        <v>730</v>
      </c>
      <c r="N631" s="6">
        <f t="shared" si="829"/>
        <v>0</v>
      </c>
      <c r="O631" s="6">
        <f t="shared" si="829"/>
        <v>730</v>
      </c>
      <c r="P631" s="6">
        <f t="shared" si="829"/>
        <v>0</v>
      </c>
      <c r="Q631" s="6">
        <f t="shared" si="829"/>
        <v>730</v>
      </c>
      <c r="R631" s="6">
        <f t="shared" si="831"/>
        <v>730</v>
      </c>
      <c r="S631" s="6">
        <f t="shared" si="829"/>
        <v>0</v>
      </c>
      <c r="T631" s="6">
        <f t="shared" si="829"/>
        <v>730</v>
      </c>
      <c r="U631" s="6">
        <f t="shared" si="829"/>
        <v>0</v>
      </c>
      <c r="V631" s="6">
        <f t="shared" si="829"/>
        <v>730</v>
      </c>
      <c r="W631" s="104"/>
    </row>
    <row r="632" spans="1:23" ht="31.5" hidden="1" outlineLevel="3" x14ac:dyDescent="0.2">
      <c r="A632" s="76" t="s">
        <v>588</v>
      </c>
      <c r="B632" s="76" t="s">
        <v>547</v>
      </c>
      <c r="C632" s="76" t="s">
        <v>279</v>
      </c>
      <c r="D632" s="76"/>
      <c r="E632" s="12" t="s">
        <v>280</v>
      </c>
      <c r="F632" s="6">
        <f t="shared" si="829"/>
        <v>2192.9</v>
      </c>
      <c r="G632" s="6">
        <f t="shared" si="829"/>
        <v>0</v>
      </c>
      <c r="H632" s="6">
        <f t="shared" si="829"/>
        <v>2192.9</v>
      </c>
      <c r="I632" s="6">
        <f t="shared" si="829"/>
        <v>0</v>
      </c>
      <c r="J632" s="6">
        <f t="shared" si="829"/>
        <v>0</v>
      </c>
      <c r="K632" s="6">
        <f t="shared" si="829"/>
        <v>0</v>
      </c>
      <c r="L632" s="6">
        <f t="shared" si="829"/>
        <v>2192.9</v>
      </c>
      <c r="M632" s="6">
        <f t="shared" si="830"/>
        <v>730</v>
      </c>
      <c r="N632" s="6">
        <f t="shared" si="829"/>
        <v>0</v>
      </c>
      <c r="O632" s="6">
        <f t="shared" si="829"/>
        <v>730</v>
      </c>
      <c r="P632" s="6">
        <f t="shared" si="829"/>
        <v>0</v>
      </c>
      <c r="Q632" s="6">
        <f t="shared" si="829"/>
        <v>730</v>
      </c>
      <c r="R632" s="6">
        <f t="shared" si="831"/>
        <v>730</v>
      </c>
      <c r="S632" s="6">
        <f t="shared" si="829"/>
        <v>0</v>
      </c>
      <c r="T632" s="6">
        <f t="shared" si="829"/>
        <v>730</v>
      </c>
      <c r="U632" s="6">
        <f t="shared" si="829"/>
        <v>0</v>
      </c>
      <c r="V632" s="6">
        <f t="shared" si="829"/>
        <v>730</v>
      </c>
      <c r="W632" s="104"/>
    </row>
    <row r="633" spans="1:23" ht="31.5" hidden="1" outlineLevel="4" x14ac:dyDescent="0.2">
      <c r="A633" s="76" t="s">
        <v>588</v>
      </c>
      <c r="B633" s="76" t="s">
        <v>547</v>
      </c>
      <c r="C633" s="76" t="s">
        <v>281</v>
      </c>
      <c r="D633" s="76"/>
      <c r="E633" s="12" t="s">
        <v>282</v>
      </c>
      <c r="F633" s="6">
        <f t="shared" si="829"/>
        <v>2192.9</v>
      </c>
      <c r="G633" s="6">
        <f t="shared" si="829"/>
        <v>0</v>
      </c>
      <c r="H633" s="6">
        <f t="shared" si="829"/>
        <v>2192.9</v>
      </c>
      <c r="I633" s="6">
        <f t="shared" si="829"/>
        <v>0</v>
      </c>
      <c r="J633" s="6">
        <f t="shared" si="829"/>
        <v>0</v>
      </c>
      <c r="K633" s="6">
        <f t="shared" si="829"/>
        <v>0</v>
      </c>
      <c r="L633" s="6">
        <f t="shared" si="829"/>
        <v>2192.9</v>
      </c>
      <c r="M633" s="6">
        <f t="shared" si="830"/>
        <v>730</v>
      </c>
      <c r="N633" s="6">
        <f t="shared" si="829"/>
        <v>0</v>
      </c>
      <c r="O633" s="6">
        <f t="shared" si="829"/>
        <v>730</v>
      </c>
      <c r="P633" s="6">
        <f t="shared" si="829"/>
        <v>0</v>
      </c>
      <c r="Q633" s="6">
        <f t="shared" si="829"/>
        <v>730</v>
      </c>
      <c r="R633" s="6">
        <f t="shared" si="831"/>
        <v>730</v>
      </c>
      <c r="S633" s="6">
        <f t="shared" si="829"/>
        <v>0</v>
      </c>
      <c r="T633" s="6">
        <f t="shared" si="829"/>
        <v>730</v>
      </c>
      <c r="U633" s="6">
        <f t="shared" si="829"/>
        <v>0</v>
      </c>
      <c r="V633" s="6">
        <f t="shared" si="829"/>
        <v>730</v>
      </c>
      <c r="W633" s="104"/>
    </row>
    <row r="634" spans="1:23" ht="31.5" hidden="1" outlineLevel="5" x14ac:dyDescent="0.2">
      <c r="A634" s="76" t="s">
        <v>588</v>
      </c>
      <c r="B634" s="76" t="s">
        <v>547</v>
      </c>
      <c r="C634" s="76" t="s">
        <v>283</v>
      </c>
      <c r="D634" s="76"/>
      <c r="E634" s="12" t="s">
        <v>284</v>
      </c>
      <c r="F634" s="6">
        <f t="shared" si="829"/>
        <v>2192.9</v>
      </c>
      <c r="G634" s="6">
        <f t="shared" si="829"/>
        <v>0</v>
      </c>
      <c r="H634" s="6">
        <f t="shared" si="829"/>
        <v>2192.9</v>
      </c>
      <c r="I634" s="6">
        <f t="shared" si="829"/>
        <v>0</v>
      </c>
      <c r="J634" s="6">
        <f t="shared" si="829"/>
        <v>0</v>
      </c>
      <c r="K634" s="6">
        <f t="shared" si="829"/>
        <v>0</v>
      </c>
      <c r="L634" s="6">
        <f t="shared" si="829"/>
        <v>2192.9</v>
      </c>
      <c r="M634" s="6">
        <f t="shared" si="830"/>
        <v>730</v>
      </c>
      <c r="N634" s="6">
        <f t="shared" si="829"/>
        <v>0</v>
      </c>
      <c r="O634" s="6">
        <f t="shared" si="829"/>
        <v>730</v>
      </c>
      <c r="P634" s="6">
        <f t="shared" si="829"/>
        <v>0</v>
      </c>
      <c r="Q634" s="6">
        <f t="shared" si="829"/>
        <v>730</v>
      </c>
      <c r="R634" s="6">
        <f t="shared" si="831"/>
        <v>730</v>
      </c>
      <c r="S634" s="6">
        <f t="shared" si="829"/>
        <v>0</v>
      </c>
      <c r="T634" s="6">
        <f t="shared" si="829"/>
        <v>730</v>
      </c>
      <c r="U634" s="6">
        <f t="shared" si="829"/>
        <v>0</v>
      </c>
      <c r="V634" s="6">
        <f t="shared" si="829"/>
        <v>730</v>
      </c>
      <c r="W634" s="104"/>
    </row>
    <row r="635" spans="1:23" ht="15.75" hidden="1" outlineLevel="7" x14ac:dyDescent="0.2">
      <c r="A635" s="77" t="s">
        <v>588</v>
      </c>
      <c r="B635" s="77" t="s">
        <v>547</v>
      </c>
      <c r="C635" s="77" t="s">
        <v>283</v>
      </c>
      <c r="D635" s="77" t="s">
        <v>7</v>
      </c>
      <c r="E635" s="13" t="s">
        <v>8</v>
      </c>
      <c r="F635" s="7">
        <v>2192.9</v>
      </c>
      <c r="G635" s="7"/>
      <c r="H635" s="7">
        <f>SUM(F635:G635)</f>
        <v>2192.9</v>
      </c>
      <c r="I635" s="7"/>
      <c r="J635" s="7"/>
      <c r="K635" s="7"/>
      <c r="L635" s="7">
        <f>SUM(H635:K635)</f>
        <v>2192.9</v>
      </c>
      <c r="M635" s="7">
        <v>730</v>
      </c>
      <c r="N635" s="7"/>
      <c r="O635" s="7">
        <f>SUM(M635:N635)</f>
        <v>730</v>
      </c>
      <c r="P635" s="7"/>
      <c r="Q635" s="7">
        <f>SUM(O635:P635)</f>
        <v>730</v>
      </c>
      <c r="R635" s="7">
        <v>730</v>
      </c>
      <c r="S635" s="7"/>
      <c r="T635" s="7">
        <f>SUM(R635:S635)</f>
        <v>730</v>
      </c>
      <c r="U635" s="7"/>
      <c r="V635" s="7">
        <f>SUM(T635:U635)</f>
        <v>730</v>
      </c>
      <c r="W635" s="104"/>
    </row>
    <row r="636" spans="1:23" ht="15.75" hidden="1" outlineLevel="7" x14ac:dyDescent="0.2">
      <c r="A636" s="76" t="s">
        <v>588</v>
      </c>
      <c r="B636" s="76" t="s">
        <v>505</v>
      </c>
      <c r="C636" s="77"/>
      <c r="D636" s="77"/>
      <c r="E636" s="91" t="s">
        <v>506</v>
      </c>
      <c r="F636" s="6">
        <f t="shared" ref="F636:V641" si="832">F637</f>
        <v>21</v>
      </c>
      <c r="G636" s="6">
        <f t="shared" si="832"/>
        <v>0</v>
      </c>
      <c r="H636" s="6">
        <f t="shared" si="832"/>
        <v>21</v>
      </c>
      <c r="I636" s="6">
        <f t="shared" si="832"/>
        <v>0</v>
      </c>
      <c r="J636" s="6">
        <f t="shared" si="832"/>
        <v>0</v>
      </c>
      <c r="K636" s="6">
        <f t="shared" si="832"/>
        <v>0</v>
      </c>
      <c r="L636" s="6">
        <f t="shared" si="832"/>
        <v>21</v>
      </c>
      <c r="M636" s="6">
        <f t="shared" si="832"/>
        <v>16.2</v>
      </c>
      <c r="N636" s="6">
        <f t="shared" si="832"/>
        <v>0</v>
      </c>
      <c r="O636" s="6">
        <f t="shared" si="832"/>
        <v>16.2</v>
      </c>
      <c r="P636" s="6">
        <f t="shared" si="832"/>
        <v>0</v>
      </c>
      <c r="Q636" s="6">
        <f t="shared" si="832"/>
        <v>16.2</v>
      </c>
      <c r="R636" s="6">
        <f t="shared" ref="R636:R641" si="833">R637</f>
        <v>14.1</v>
      </c>
      <c r="S636" s="6">
        <f t="shared" si="832"/>
        <v>0</v>
      </c>
      <c r="T636" s="6">
        <f t="shared" si="832"/>
        <v>14.1</v>
      </c>
      <c r="U636" s="6">
        <f t="shared" si="832"/>
        <v>0</v>
      </c>
      <c r="V636" s="6">
        <f t="shared" si="832"/>
        <v>14.1</v>
      </c>
      <c r="W636" s="104"/>
    </row>
    <row r="637" spans="1:23" ht="15.75" hidden="1" outlineLevel="1" x14ac:dyDescent="0.2">
      <c r="A637" s="76" t="s">
        <v>588</v>
      </c>
      <c r="B637" s="76" t="s">
        <v>507</v>
      </c>
      <c r="C637" s="76"/>
      <c r="D637" s="76"/>
      <c r="E637" s="12" t="s">
        <v>508</v>
      </c>
      <c r="F637" s="6">
        <f t="shared" si="832"/>
        <v>21</v>
      </c>
      <c r="G637" s="6">
        <f t="shared" si="832"/>
        <v>0</v>
      </c>
      <c r="H637" s="6">
        <f t="shared" si="832"/>
        <v>21</v>
      </c>
      <c r="I637" s="6">
        <f t="shared" si="832"/>
        <v>0</v>
      </c>
      <c r="J637" s="6">
        <f t="shared" si="832"/>
        <v>0</v>
      </c>
      <c r="K637" s="6">
        <f t="shared" si="832"/>
        <v>0</v>
      </c>
      <c r="L637" s="6">
        <f t="shared" si="832"/>
        <v>21</v>
      </c>
      <c r="M637" s="6">
        <f t="shared" si="832"/>
        <v>16.2</v>
      </c>
      <c r="N637" s="6">
        <f t="shared" si="832"/>
        <v>0</v>
      </c>
      <c r="O637" s="6">
        <f t="shared" si="832"/>
        <v>16.2</v>
      </c>
      <c r="P637" s="6">
        <f t="shared" si="832"/>
        <v>0</v>
      </c>
      <c r="Q637" s="6">
        <f t="shared" si="832"/>
        <v>16.2</v>
      </c>
      <c r="R637" s="6">
        <f t="shared" si="833"/>
        <v>14.1</v>
      </c>
      <c r="S637" s="6">
        <f t="shared" si="832"/>
        <v>0</v>
      </c>
      <c r="T637" s="6">
        <f t="shared" si="832"/>
        <v>14.1</v>
      </c>
      <c r="U637" s="6">
        <f t="shared" si="832"/>
        <v>0</v>
      </c>
      <c r="V637" s="6">
        <f t="shared" si="832"/>
        <v>14.1</v>
      </c>
      <c r="W637" s="104"/>
    </row>
    <row r="638" spans="1:23" ht="31.5" hidden="1" outlineLevel="2" x14ac:dyDescent="0.2">
      <c r="A638" s="76" t="s">
        <v>588</v>
      </c>
      <c r="B638" s="76" t="s">
        <v>507</v>
      </c>
      <c r="C638" s="76" t="s">
        <v>34</v>
      </c>
      <c r="D638" s="76"/>
      <c r="E638" s="12" t="s">
        <v>35</v>
      </c>
      <c r="F638" s="6">
        <f t="shared" si="832"/>
        <v>21</v>
      </c>
      <c r="G638" s="6">
        <f t="shared" si="832"/>
        <v>0</v>
      </c>
      <c r="H638" s="6">
        <f t="shared" si="832"/>
        <v>21</v>
      </c>
      <c r="I638" s="6">
        <f t="shared" si="832"/>
        <v>0</v>
      </c>
      <c r="J638" s="6">
        <f t="shared" si="832"/>
        <v>0</v>
      </c>
      <c r="K638" s="6">
        <f t="shared" si="832"/>
        <v>0</v>
      </c>
      <c r="L638" s="6">
        <f t="shared" si="832"/>
        <v>21</v>
      </c>
      <c r="M638" s="6">
        <f t="shared" si="832"/>
        <v>16.2</v>
      </c>
      <c r="N638" s="6">
        <f t="shared" si="832"/>
        <v>0</v>
      </c>
      <c r="O638" s="6">
        <f t="shared" si="832"/>
        <v>16.2</v>
      </c>
      <c r="P638" s="6">
        <f t="shared" si="832"/>
        <v>0</v>
      </c>
      <c r="Q638" s="6">
        <f t="shared" si="832"/>
        <v>16.2</v>
      </c>
      <c r="R638" s="6">
        <f t="shared" si="833"/>
        <v>14.1</v>
      </c>
      <c r="S638" s="6">
        <f t="shared" si="832"/>
        <v>0</v>
      </c>
      <c r="T638" s="6">
        <f t="shared" si="832"/>
        <v>14.1</v>
      </c>
      <c r="U638" s="6">
        <f t="shared" si="832"/>
        <v>0</v>
      </c>
      <c r="V638" s="6">
        <f t="shared" si="832"/>
        <v>14.1</v>
      </c>
      <c r="W638" s="104"/>
    </row>
    <row r="639" spans="1:23" ht="15.75" hidden="1" outlineLevel="3" x14ac:dyDescent="0.2">
      <c r="A639" s="76" t="s">
        <v>588</v>
      </c>
      <c r="B639" s="76" t="s">
        <v>507</v>
      </c>
      <c r="C639" s="76" t="s">
        <v>76</v>
      </c>
      <c r="D639" s="76"/>
      <c r="E639" s="12" t="s">
        <v>77</v>
      </c>
      <c r="F639" s="6">
        <f t="shared" si="832"/>
        <v>21</v>
      </c>
      <c r="G639" s="6">
        <f t="shared" si="832"/>
        <v>0</v>
      </c>
      <c r="H639" s="6">
        <f t="shared" si="832"/>
        <v>21</v>
      </c>
      <c r="I639" s="6">
        <f t="shared" si="832"/>
        <v>0</v>
      </c>
      <c r="J639" s="6">
        <f t="shared" si="832"/>
        <v>0</v>
      </c>
      <c r="K639" s="6">
        <f t="shared" si="832"/>
        <v>0</v>
      </c>
      <c r="L639" s="6">
        <f t="shared" si="832"/>
        <v>21</v>
      </c>
      <c r="M639" s="6">
        <f t="shared" si="832"/>
        <v>16.2</v>
      </c>
      <c r="N639" s="6">
        <f t="shared" si="832"/>
        <v>0</v>
      </c>
      <c r="O639" s="6">
        <f t="shared" si="832"/>
        <v>16.2</v>
      </c>
      <c r="P639" s="6">
        <f t="shared" si="832"/>
        <v>0</v>
      </c>
      <c r="Q639" s="6">
        <f t="shared" si="832"/>
        <v>16.2</v>
      </c>
      <c r="R639" s="6">
        <f t="shared" si="833"/>
        <v>14.1</v>
      </c>
      <c r="S639" s="6">
        <f t="shared" si="832"/>
        <v>0</v>
      </c>
      <c r="T639" s="6">
        <f t="shared" si="832"/>
        <v>14.1</v>
      </c>
      <c r="U639" s="6">
        <f t="shared" si="832"/>
        <v>0</v>
      </c>
      <c r="V639" s="6">
        <f t="shared" si="832"/>
        <v>14.1</v>
      </c>
      <c r="W639" s="104"/>
    </row>
    <row r="640" spans="1:23" ht="31.5" hidden="1" customHeight="1" outlineLevel="4" x14ac:dyDescent="0.2">
      <c r="A640" s="76" t="s">
        <v>588</v>
      </c>
      <c r="B640" s="76" t="s">
        <v>507</v>
      </c>
      <c r="C640" s="76" t="s">
        <v>78</v>
      </c>
      <c r="D640" s="76"/>
      <c r="E640" s="12" t="s">
        <v>79</v>
      </c>
      <c r="F640" s="6">
        <f t="shared" si="832"/>
        <v>21</v>
      </c>
      <c r="G640" s="6">
        <f t="shared" si="832"/>
        <v>0</v>
      </c>
      <c r="H640" s="6">
        <f t="shared" si="832"/>
        <v>21</v>
      </c>
      <c r="I640" s="6">
        <f t="shared" si="832"/>
        <v>0</v>
      </c>
      <c r="J640" s="6">
        <f t="shared" si="832"/>
        <v>0</v>
      </c>
      <c r="K640" s="6">
        <f t="shared" si="832"/>
        <v>0</v>
      </c>
      <c r="L640" s="6">
        <f t="shared" si="832"/>
        <v>21</v>
      </c>
      <c r="M640" s="6">
        <f t="shared" si="832"/>
        <v>16.2</v>
      </c>
      <c r="N640" s="6">
        <f t="shared" si="832"/>
        <v>0</v>
      </c>
      <c r="O640" s="6">
        <f t="shared" si="832"/>
        <v>16.2</v>
      </c>
      <c r="P640" s="6">
        <f t="shared" si="832"/>
        <v>0</v>
      </c>
      <c r="Q640" s="6">
        <f t="shared" si="832"/>
        <v>16.2</v>
      </c>
      <c r="R640" s="6">
        <f t="shared" si="833"/>
        <v>14.1</v>
      </c>
      <c r="S640" s="6">
        <f t="shared" si="832"/>
        <v>0</v>
      </c>
      <c r="T640" s="6">
        <f t="shared" si="832"/>
        <v>14.1</v>
      </c>
      <c r="U640" s="6">
        <f t="shared" si="832"/>
        <v>0</v>
      </c>
      <c r="V640" s="6">
        <f t="shared" si="832"/>
        <v>14.1</v>
      </c>
      <c r="W640" s="104"/>
    </row>
    <row r="641" spans="1:23" ht="15.75" hidden="1" outlineLevel="5" x14ac:dyDescent="0.2">
      <c r="A641" s="76" t="s">
        <v>588</v>
      </c>
      <c r="B641" s="76" t="s">
        <v>507</v>
      </c>
      <c r="C641" s="76" t="s">
        <v>80</v>
      </c>
      <c r="D641" s="76"/>
      <c r="E641" s="12" t="s">
        <v>81</v>
      </c>
      <c r="F641" s="6">
        <f t="shared" si="832"/>
        <v>21</v>
      </c>
      <c r="G641" s="6">
        <f t="shared" si="832"/>
        <v>0</v>
      </c>
      <c r="H641" s="6">
        <f t="shared" si="832"/>
        <v>21</v>
      </c>
      <c r="I641" s="6">
        <f t="shared" si="832"/>
        <v>0</v>
      </c>
      <c r="J641" s="6">
        <f t="shared" si="832"/>
        <v>0</v>
      </c>
      <c r="K641" s="6">
        <f t="shared" si="832"/>
        <v>0</v>
      </c>
      <c r="L641" s="6">
        <f t="shared" si="832"/>
        <v>21</v>
      </c>
      <c r="M641" s="6">
        <f t="shared" si="832"/>
        <v>16.2</v>
      </c>
      <c r="N641" s="6">
        <f t="shared" si="832"/>
        <v>0</v>
      </c>
      <c r="O641" s="6">
        <f t="shared" si="832"/>
        <v>16.2</v>
      </c>
      <c r="P641" s="6">
        <f t="shared" si="832"/>
        <v>0</v>
      </c>
      <c r="Q641" s="6">
        <f t="shared" si="832"/>
        <v>16.2</v>
      </c>
      <c r="R641" s="6">
        <f t="shared" si="833"/>
        <v>14.1</v>
      </c>
      <c r="S641" s="6">
        <f t="shared" si="832"/>
        <v>0</v>
      </c>
      <c r="T641" s="6">
        <f t="shared" si="832"/>
        <v>14.1</v>
      </c>
      <c r="U641" s="6">
        <f t="shared" si="832"/>
        <v>0</v>
      </c>
      <c r="V641" s="6">
        <f t="shared" si="832"/>
        <v>14.1</v>
      </c>
      <c r="W641" s="104"/>
    </row>
    <row r="642" spans="1:23" ht="15.75" hidden="1" outlineLevel="7" x14ac:dyDescent="0.2">
      <c r="A642" s="77" t="s">
        <v>588</v>
      </c>
      <c r="B642" s="77" t="s">
        <v>507</v>
      </c>
      <c r="C642" s="77" t="s">
        <v>80</v>
      </c>
      <c r="D642" s="77" t="s">
        <v>7</v>
      </c>
      <c r="E642" s="13" t="s">
        <v>8</v>
      </c>
      <c r="F642" s="7">
        <v>21</v>
      </c>
      <c r="G642" s="7"/>
      <c r="H642" s="7">
        <f>SUM(F642:G642)</f>
        <v>21</v>
      </c>
      <c r="I642" s="7"/>
      <c r="J642" s="7"/>
      <c r="K642" s="7"/>
      <c r="L642" s="7">
        <f>SUM(H642:K642)</f>
        <v>21</v>
      </c>
      <c r="M642" s="7">
        <v>16.2</v>
      </c>
      <c r="N642" s="7"/>
      <c r="O642" s="7">
        <f>SUM(M642:N642)</f>
        <v>16.2</v>
      </c>
      <c r="P642" s="7"/>
      <c r="Q642" s="7">
        <f>SUM(O642:P642)</f>
        <v>16.2</v>
      </c>
      <c r="R642" s="7">
        <v>14.1</v>
      </c>
      <c r="S642" s="7"/>
      <c r="T642" s="7">
        <f>SUM(R642:S642)</f>
        <v>14.1</v>
      </c>
      <c r="U642" s="7"/>
      <c r="V642" s="7">
        <f>SUM(T642:U642)</f>
        <v>14.1</v>
      </c>
      <c r="W642" s="104"/>
    </row>
    <row r="643" spans="1:23" ht="15.75" outlineLevel="7" x14ac:dyDescent="0.2">
      <c r="A643" s="77"/>
      <c r="B643" s="77"/>
      <c r="C643" s="77"/>
      <c r="D643" s="77"/>
      <c r="E643" s="13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104"/>
    </row>
    <row r="644" spans="1:23" ht="15.75" x14ac:dyDescent="0.2">
      <c r="A644" s="76" t="s">
        <v>590</v>
      </c>
      <c r="B644" s="76"/>
      <c r="C644" s="76"/>
      <c r="D644" s="76"/>
      <c r="E644" s="12" t="s">
        <v>591</v>
      </c>
      <c r="F644" s="6">
        <f>F645+F679+F686</f>
        <v>33838.229999999996</v>
      </c>
      <c r="G644" s="6">
        <f t="shared" ref="G644:J644" si="834">G645+G679+G686</f>
        <v>0</v>
      </c>
      <c r="H644" s="6">
        <f t="shared" si="834"/>
        <v>33838.229999999996</v>
      </c>
      <c r="I644" s="6">
        <f t="shared" si="834"/>
        <v>-306.42</v>
      </c>
      <c r="J644" s="6">
        <f t="shared" si="834"/>
        <v>0</v>
      </c>
      <c r="K644" s="6">
        <f t="shared" ref="K644:L644" si="835">K645+K679+K686</f>
        <v>1000</v>
      </c>
      <c r="L644" s="6">
        <f t="shared" si="835"/>
        <v>34531.81</v>
      </c>
      <c r="M644" s="6">
        <f>M645+M679+M686</f>
        <v>36381.879999999997</v>
      </c>
      <c r="N644" s="6">
        <f t="shared" ref="N644" si="836">N645+N679+N686</f>
        <v>0</v>
      </c>
      <c r="O644" s="6">
        <f t="shared" ref="O644:Q644" si="837">O645+O679+O686</f>
        <v>36381.879999999997</v>
      </c>
      <c r="P644" s="6">
        <f t="shared" si="837"/>
        <v>0</v>
      </c>
      <c r="Q644" s="6">
        <f t="shared" si="837"/>
        <v>36381.879999999997</v>
      </c>
      <c r="R644" s="6">
        <f>R645+R679+R686</f>
        <v>35617.279999999999</v>
      </c>
      <c r="S644" s="6">
        <f t="shared" ref="S644" si="838">S645+S679+S686</f>
        <v>0</v>
      </c>
      <c r="T644" s="6">
        <f t="shared" ref="T644:V644" si="839">T645+T679+T686</f>
        <v>35617.279999999999</v>
      </c>
      <c r="U644" s="6">
        <f t="shared" si="839"/>
        <v>0</v>
      </c>
      <c r="V644" s="6">
        <f t="shared" si="839"/>
        <v>35617.279999999999</v>
      </c>
      <c r="W644" s="104"/>
    </row>
    <row r="645" spans="1:23" ht="15.75" x14ac:dyDescent="0.2">
      <c r="A645" s="76" t="s">
        <v>590</v>
      </c>
      <c r="B645" s="76" t="s">
        <v>499</v>
      </c>
      <c r="C645" s="76"/>
      <c r="D645" s="76"/>
      <c r="E645" s="91" t="s">
        <v>500</v>
      </c>
      <c r="F645" s="6">
        <f>F646+F659</f>
        <v>32806.229999999996</v>
      </c>
      <c r="G645" s="6">
        <f t="shared" ref="G645:J645" si="840">G646+G659</f>
        <v>0</v>
      </c>
      <c r="H645" s="6">
        <f t="shared" si="840"/>
        <v>32806.229999999996</v>
      </c>
      <c r="I645" s="6">
        <f t="shared" si="840"/>
        <v>-306.42</v>
      </c>
      <c r="J645" s="6">
        <f t="shared" si="840"/>
        <v>0</v>
      </c>
      <c r="K645" s="6">
        <f t="shared" ref="K645:L645" si="841">K646+K659</f>
        <v>1000</v>
      </c>
      <c r="L645" s="6">
        <f t="shared" si="841"/>
        <v>33499.81</v>
      </c>
      <c r="M645" s="6">
        <f>M646+M659</f>
        <v>35357.279999999999</v>
      </c>
      <c r="N645" s="6">
        <f t="shared" ref="N645" si="842">N646+N659</f>
        <v>0</v>
      </c>
      <c r="O645" s="6">
        <f t="shared" ref="O645:Q645" si="843">O646+O659</f>
        <v>35357.279999999999</v>
      </c>
      <c r="P645" s="6">
        <f t="shared" si="843"/>
        <v>0</v>
      </c>
      <c r="Q645" s="6">
        <f t="shared" si="843"/>
        <v>35357.279999999999</v>
      </c>
      <c r="R645" s="6">
        <f>R646+R659</f>
        <v>34595.879999999997</v>
      </c>
      <c r="S645" s="6">
        <f t="shared" ref="S645" si="844">S646+S659</f>
        <v>0</v>
      </c>
      <c r="T645" s="6">
        <f t="shared" ref="T645:V645" si="845">T646+T659</f>
        <v>34595.879999999997</v>
      </c>
      <c r="U645" s="6">
        <f t="shared" si="845"/>
        <v>0</v>
      </c>
      <c r="V645" s="6">
        <f t="shared" si="845"/>
        <v>34595.879999999997</v>
      </c>
      <c r="W645" s="104"/>
    </row>
    <row r="646" spans="1:23" ht="30.75" customHeight="1" outlineLevel="1" collapsed="1" x14ac:dyDescent="0.2">
      <c r="A646" s="76" t="s">
        <v>590</v>
      </c>
      <c r="B646" s="76" t="s">
        <v>517</v>
      </c>
      <c r="C646" s="76"/>
      <c r="D646" s="76"/>
      <c r="E646" s="12" t="s">
        <v>518</v>
      </c>
      <c r="F646" s="6">
        <f>F647+F654</f>
        <v>23076.53</v>
      </c>
      <c r="G646" s="6">
        <f t="shared" ref="G646:J646" si="846">G647+G654</f>
        <v>0</v>
      </c>
      <c r="H646" s="6">
        <f t="shared" si="846"/>
        <v>23076.53</v>
      </c>
      <c r="I646" s="6">
        <f t="shared" si="846"/>
        <v>-306.42</v>
      </c>
      <c r="J646" s="6">
        <f t="shared" si="846"/>
        <v>0</v>
      </c>
      <c r="K646" s="6">
        <f t="shared" ref="K646:L646" si="847">K647+K654</f>
        <v>0</v>
      </c>
      <c r="L646" s="6">
        <f t="shared" si="847"/>
        <v>22770.109999999997</v>
      </c>
      <c r="M646" s="6">
        <f>M647+M654</f>
        <v>23964.479999999996</v>
      </c>
      <c r="N646" s="6">
        <f t="shared" ref="N646" si="848">N647+N654</f>
        <v>0</v>
      </c>
      <c r="O646" s="6">
        <f t="shared" ref="O646:Q646" si="849">O647+O654</f>
        <v>23964.479999999996</v>
      </c>
      <c r="P646" s="6">
        <f t="shared" si="849"/>
        <v>0</v>
      </c>
      <c r="Q646" s="6">
        <f t="shared" si="849"/>
        <v>23964.479999999996</v>
      </c>
      <c r="R646" s="6">
        <f>R647+R654</f>
        <v>24866.179999999997</v>
      </c>
      <c r="S646" s="6">
        <f t="shared" ref="S646" si="850">S647+S654</f>
        <v>0</v>
      </c>
      <c r="T646" s="6">
        <f t="shared" ref="T646:V646" si="851">T647+T654</f>
        <v>24866.179999999997</v>
      </c>
      <c r="U646" s="6">
        <f t="shared" si="851"/>
        <v>0</v>
      </c>
      <c r="V646" s="6">
        <f t="shared" si="851"/>
        <v>24866.179999999997</v>
      </c>
      <c r="W646" s="104"/>
    </row>
    <row r="647" spans="1:23" ht="15.75" hidden="1" outlineLevel="2" x14ac:dyDescent="0.2">
      <c r="A647" s="76" t="s">
        <v>590</v>
      </c>
      <c r="B647" s="76" t="s">
        <v>517</v>
      </c>
      <c r="C647" s="76" t="s">
        <v>127</v>
      </c>
      <c r="D647" s="76"/>
      <c r="E647" s="12" t="s">
        <v>128</v>
      </c>
      <c r="F647" s="6">
        <f t="shared" ref="F647:V649" si="852">F648</f>
        <v>22597.699999999997</v>
      </c>
      <c r="G647" s="6">
        <f t="shared" si="852"/>
        <v>0</v>
      </c>
      <c r="H647" s="6">
        <f t="shared" si="852"/>
        <v>22597.699999999997</v>
      </c>
      <c r="I647" s="6">
        <f t="shared" si="852"/>
        <v>0</v>
      </c>
      <c r="J647" s="6">
        <f t="shared" si="852"/>
        <v>0</v>
      </c>
      <c r="K647" s="6">
        <f t="shared" si="852"/>
        <v>0</v>
      </c>
      <c r="L647" s="6">
        <f t="shared" si="852"/>
        <v>22597.699999999997</v>
      </c>
      <c r="M647" s="6">
        <f t="shared" ref="M647:M649" si="853">M648</f>
        <v>23464.699999999997</v>
      </c>
      <c r="N647" s="6">
        <f t="shared" si="852"/>
        <v>0</v>
      </c>
      <c r="O647" s="6">
        <f t="shared" si="852"/>
        <v>23464.699999999997</v>
      </c>
      <c r="P647" s="6">
        <f t="shared" si="852"/>
        <v>0</v>
      </c>
      <c r="Q647" s="6">
        <f t="shared" si="852"/>
        <v>23464.699999999997</v>
      </c>
      <c r="R647" s="6">
        <f t="shared" ref="R647:R649" si="854">R648</f>
        <v>24366.399999999998</v>
      </c>
      <c r="S647" s="6">
        <f t="shared" si="852"/>
        <v>0</v>
      </c>
      <c r="T647" s="6">
        <f t="shared" si="852"/>
        <v>24366.399999999998</v>
      </c>
      <c r="U647" s="6">
        <f t="shared" si="852"/>
        <v>0</v>
      </c>
      <c r="V647" s="6">
        <f t="shared" si="852"/>
        <v>24366.399999999998</v>
      </c>
      <c r="W647" s="104"/>
    </row>
    <row r="648" spans="1:23" ht="31.5" hidden="1" outlineLevel="3" x14ac:dyDescent="0.2">
      <c r="A648" s="76" t="s">
        <v>590</v>
      </c>
      <c r="B648" s="76" t="s">
        <v>517</v>
      </c>
      <c r="C648" s="76" t="s">
        <v>285</v>
      </c>
      <c r="D648" s="76"/>
      <c r="E648" s="12" t="s">
        <v>286</v>
      </c>
      <c r="F648" s="6">
        <f t="shared" si="852"/>
        <v>22597.699999999997</v>
      </c>
      <c r="G648" s="6">
        <f t="shared" si="852"/>
        <v>0</v>
      </c>
      <c r="H648" s="6">
        <f t="shared" si="852"/>
        <v>22597.699999999997</v>
      </c>
      <c r="I648" s="6">
        <f t="shared" si="852"/>
        <v>0</v>
      </c>
      <c r="J648" s="6">
        <f t="shared" si="852"/>
        <v>0</v>
      </c>
      <c r="K648" s="6">
        <f t="shared" si="852"/>
        <v>0</v>
      </c>
      <c r="L648" s="6">
        <f t="shared" si="852"/>
        <v>22597.699999999997</v>
      </c>
      <c r="M648" s="6">
        <f t="shared" si="853"/>
        <v>23464.699999999997</v>
      </c>
      <c r="N648" s="6">
        <f t="shared" si="852"/>
        <v>0</v>
      </c>
      <c r="O648" s="6">
        <f t="shared" si="852"/>
        <v>23464.699999999997</v>
      </c>
      <c r="P648" s="6">
        <f t="shared" si="852"/>
        <v>0</v>
      </c>
      <c r="Q648" s="6">
        <f t="shared" si="852"/>
        <v>23464.699999999997</v>
      </c>
      <c r="R648" s="6">
        <f t="shared" si="854"/>
        <v>24366.399999999998</v>
      </c>
      <c r="S648" s="6">
        <f t="shared" si="852"/>
        <v>0</v>
      </c>
      <c r="T648" s="6">
        <f t="shared" si="852"/>
        <v>24366.399999999998</v>
      </c>
      <c r="U648" s="6">
        <f t="shared" si="852"/>
        <v>0</v>
      </c>
      <c r="V648" s="6">
        <f t="shared" si="852"/>
        <v>24366.399999999998</v>
      </c>
      <c r="W648" s="104"/>
    </row>
    <row r="649" spans="1:23" ht="31.5" hidden="1" outlineLevel="4" x14ac:dyDescent="0.2">
      <c r="A649" s="76" t="s">
        <v>590</v>
      </c>
      <c r="B649" s="76" t="s">
        <v>517</v>
      </c>
      <c r="C649" s="76" t="s">
        <v>287</v>
      </c>
      <c r="D649" s="76"/>
      <c r="E649" s="12" t="s">
        <v>39</v>
      </c>
      <c r="F649" s="6">
        <f t="shared" si="852"/>
        <v>22597.699999999997</v>
      </c>
      <c r="G649" s="6">
        <f t="shared" si="852"/>
        <v>0</v>
      </c>
      <c r="H649" s="6">
        <f t="shared" si="852"/>
        <v>22597.699999999997</v>
      </c>
      <c r="I649" s="6">
        <f t="shared" si="852"/>
        <v>0</v>
      </c>
      <c r="J649" s="6">
        <f t="shared" si="852"/>
        <v>0</v>
      </c>
      <c r="K649" s="6">
        <f t="shared" si="852"/>
        <v>0</v>
      </c>
      <c r="L649" s="6">
        <f t="shared" si="852"/>
        <v>22597.699999999997</v>
      </c>
      <c r="M649" s="6">
        <f t="shared" si="853"/>
        <v>23464.699999999997</v>
      </c>
      <c r="N649" s="6">
        <f t="shared" si="852"/>
        <v>0</v>
      </c>
      <c r="O649" s="6">
        <f t="shared" si="852"/>
        <v>23464.699999999997</v>
      </c>
      <c r="P649" s="6">
        <f t="shared" si="852"/>
        <v>0</v>
      </c>
      <c r="Q649" s="6">
        <f t="shared" si="852"/>
        <v>23464.699999999997</v>
      </c>
      <c r="R649" s="6">
        <f t="shared" si="854"/>
        <v>24366.399999999998</v>
      </c>
      <c r="S649" s="6">
        <f t="shared" si="852"/>
        <v>0</v>
      </c>
      <c r="T649" s="6">
        <f t="shared" si="852"/>
        <v>24366.399999999998</v>
      </c>
      <c r="U649" s="6">
        <f t="shared" si="852"/>
        <v>0</v>
      </c>
      <c r="V649" s="6">
        <f t="shared" si="852"/>
        <v>24366.399999999998</v>
      </c>
      <c r="W649" s="104"/>
    </row>
    <row r="650" spans="1:23" ht="15.75" hidden="1" outlineLevel="5" x14ac:dyDescent="0.2">
      <c r="A650" s="76" t="s">
        <v>590</v>
      </c>
      <c r="B650" s="76" t="s">
        <v>517</v>
      </c>
      <c r="C650" s="76" t="s">
        <v>288</v>
      </c>
      <c r="D650" s="76"/>
      <c r="E650" s="12" t="s">
        <v>41</v>
      </c>
      <c r="F650" s="6">
        <f>F651+F652+F653</f>
        <v>22597.699999999997</v>
      </c>
      <c r="G650" s="6">
        <f t="shared" ref="G650:J650" si="855">G651+G652+G653</f>
        <v>0</v>
      </c>
      <c r="H650" s="6">
        <f t="shared" si="855"/>
        <v>22597.699999999997</v>
      </c>
      <c r="I650" s="6">
        <f t="shared" si="855"/>
        <v>0</v>
      </c>
      <c r="J650" s="6">
        <f t="shared" si="855"/>
        <v>0</v>
      </c>
      <c r="K650" s="6">
        <f t="shared" ref="K650:L650" si="856">K651+K652+K653</f>
        <v>0</v>
      </c>
      <c r="L650" s="6">
        <f t="shared" si="856"/>
        <v>22597.699999999997</v>
      </c>
      <c r="M650" s="6">
        <f t="shared" ref="M650:R650" si="857">M651+M652+M653</f>
        <v>23464.699999999997</v>
      </c>
      <c r="N650" s="6">
        <f t="shared" ref="N650" si="858">N651+N652+N653</f>
        <v>0</v>
      </c>
      <c r="O650" s="6">
        <f t="shared" ref="O650:Q650" si="859">O651+O652+O653</f>
        <v>23464.699999999997</v>
      </c>
      <c r="P650" s="6">
        <f t="shared" si="859"/>
        <v>0</v>
      </c>
      <c r="Q650" s="6">
        <f t="shared" si="859"/>
        <v>23464.699999999997</v>
      </c>
      <c r="R650" s="6">
        <f t="shared" si="857"/>
        <v>24366.399999999998</v>
      </c>
      <c r="S650" s="6">
        <f t="shared" ref="S650" si="860">S651+S652+S653</f>
        <v>0</v>
      </c>
      <c r="T650" s="6">
        <f t="shared" ref="T650:V650" si="861">T651+T652+T653</f>
        <v>24366.399999999998</v>
      </c>
      <c r="U650" s="6">
        <f t="shared" si="861"/>
        <v>0</v>
      </c>
      <c r="V650" s="6">
        <f t="shared" si="861"/>
        <v>24366.399999999998</v>
      </c>
      <c r="W650" s="104"/>
    </row>
    <row r="651" spans="1:23" ht="47.25" hidden="1" outlineLevel="7" x14ac:dyDescent="0.2">
      <c r="A651" s="77" t="s">
        <v>590</v>
      </c>
      <c r="B651" s="77" t="s">
        <v>517</v>
      </c>
      <c r="C651" s="77" t="s">
        <v>288</v>
      </c>
      <c r="D651" s="77" t="s">
        <v>4</v>
      </c>
      <c r="E651" s="13" t="s">
        <v>5</v>
      </c>
      <c r="F651" s="7">
        <v>21675.3</v>
      </c>
      <c r="G651" s="7"/>
      <c r="H651" s="7">
        <f t="shared" ref="H651:H653" si="862">SUM(F651:G651)</f>
        <v>21675.3</v>
      </c>
      <c r="I651" s="7"/>
      <c r="J651" s="7"/>
      <c r="K651" s="7"/>
      <c r="L651" s="7">
        <f>SUM(H651:K651)</f>
        <v>21675.3</v>
      </c>
      <c r="M651" s="7">
        <v>22542.3</v>
      </c>
      <c r="N651" s="7"/>
      <c r="O651" s="7">
        <f t="shared" ref="O651:O653" si="863">SUM(M651:N651)</f>
        <v>22542.3</v>
      </c>
      <c r="P651" s="7"/>
      <c r="Q651" s="7">
        <f t="shared" ref="Q651:Q653" si="864">SUM(O651:P651)</f>
        <v>22542.3</v>
      </c>
      <c r="R651" s="7">
        <v>23444</v>
      </c>
      <c r="S651" s="7"/>
      <c r="T651" s="7">
        <f t="shared" ref="T651:T653" si="865">SUM(R651:S651)</f>
        <v>23444</v>
      </c>
      <c r="U651" s="7"/>
      <c r="V651" s="7">
        <f t="shared" ref="V651:V653" si="866">SUM(T651:U651)</f>
        <v>23444</v>
      </c>
      <c r="W651" s="104"/>
    </row>
    <row r="652" spans="1:23" ht="15.75" hidden="1" outlineLevel="7" x14ac:dyDescent="0.2">
      <c r="A652" s="77" t="s">
        <v>590</v>
      </c>
      <c r="B652" s="77" t="s">
        <v>517</v>
      </c>
      <c r="C652" s="77" t="s">
        <v>288</v>
      </c>
      <c r="D652" s="77" t="s">
        <v>7</v>
      </c>
      <c r="E652" s="13" t="s">
        <v>8</v>
      </c>
      <c r="F652" s="7">
        <v>899.6</v>
      </c>
      <c r="G652" s="7"/>
      <c r="H652" s="7">
        <f t="shared" si="862"/>
        <v>899.6</v>
      </c>
      <c r="I652" s="7"/>
      <c r="J652" s="7"/>
      <c r="K652" s="7"/>
      <c r="L652" s="7">
        <f>SUM(H652:K652)</f>
        <v>899.6</v>
      </c>
      <c r="M652" s="7">
        <v>899.6</v>
      </c>
      <c r="N652" s="7"/>
      <c r="O652" s="7">
        <f t="shared" si="863"/>
        <v>899.6</v>
      </c>
      <c r="P652" s="7"/>
      <c r="Q652" s="7">
        <f t="shared" si="864"/>
        <v>899.6</v>
      </c>
      <c r="R652" s="7">
        <v>899.6</v>
      </c>
      <c r="S652" s="7"/>
      <c r="T652" s="7">
        <f t="shared" si="865"/>
        <v>899.6</v>
      </c>
      <c r="U652" s="7"/>
      <c r="V652" s="7">
        <f t="shared" si="866"/>
        <v>899.6</v>
      </c>
      <c r="W652" s="104"/>
    </row>
    <row r="653" spans="1:23" ht="15.75" hidden="1" outlineLevel="7" x14ac:dyDescent="0.2">
      <c r="A653" s="77" t="s">
        <v>590</v>
      </c>
      <c r="B653" s="77" t="s">
        <v>517</v>
      </c>
      <c r="C653" s="77" t="s">
        <v>288</v>
      </c>
      <c r="D653" s="77" t="s">
        <v>21</v>
      </c>
      <c r="E653" s="13" t="s">
        <v>22</v>
      </c>
      <c r="F653" s="7">
        <v>22.8</v>
      </c>
      <c r="G653" s="7"/>
      <c r="H653" s="7">
        <f t="shared" si="862"/>
        <v>22.8</v>
      </c>
      <c r="I653" s="7"/>
      <c r="J653" s="7"/>
      <c r="K653" s="7"/>
      <c r="L653" s="7">
        <f>SUM(H653:K653)</f>
        <v>22.8</v>
      </c>
      <c r="M653" s="7">
        <v>22.8</v>
      </c>
      <c r="N653" s="7"/>
      <c r="O653" s="7">
        <f t="shared" si="863"/>
        <v>22.8</v>
      </c>
      <c r="P653" s="7"/>
      <c r="Q653" s="7">
        <f t="shared" si="864"/>
        <v>22.8</v>
      </c>
      <c r="R653" s="7">
        <v>22.8</v>
      </c>
      <c r="S653" s="7"/>
      <c r="T653" s="7">
        <f t="shared" si="865"/>
        <v>22.8</v>
      </c>
      <c r="U653" s="7"/>
      <c r="V653" s="7">
        <f t="shared" si="866"/>
        <v>22.8</v>
      </c>
      <c r="W653" s="104"/>
    </row>
    <row r="654" spans="1:23" ht="31.5" outlineLevel="7" x14ac:dyDescent="0.2">
      <c r="A654" s="76" t="s">
        <v>590</v>
      </c>
      <c r="B654" s="76" t="s">
        <v>517</v>
      </c>
      <c r="C654" s="76" t="s">
        <v>34</v>
      </c>
      <c r="D654" s="76"/>
      <c r="E654" s="12" t="s">
        <v>35</v>
      </c>
      <c r="F654" s="6">
        <f t="shared" ref="F654:V657" si="867">F655</f>
        <v>478.83</v>
      </c>
      <c r="G654" s="6">
        <f t="shared" si="867"/>
        <v>0</v>
      </c>
      <c r="H654" s="6">
        <f t="shared" si="867"/>
        <v>478.83</v>
      </c>
      <c r="I654" s="6">
        <f t="shared" si="867"/>
        <v>-306.42</v>
      </c>
      <c r="J654" s="6">
        <f t="shared" si="867"/>
        <v>0</v>
      </c>
      <c r="K654" s="6">
        <f t="shared" si="867"/>
        <v>0</v>
      </c>
      <c r="L654" s="6">
        <f t="shared" si="867"/>
        <v>172.40999999999997</v>
      </c>
      <c r="M654" s="6">
        <f t="shared" si="867"/>
        <v>499.78</v>
      </c>
      <c r="N654" s="6">
        <f t="shared" si="867"/>
        <v>0</v>
      </c>
      <c r="O654" s="6">
        <f t="shared" si="867"/>
        <v>499.78</v>
      </c>
      <c r="P654" s="6">
        <f t="shared" si="867"/>
        <v>0</v>
      </c>
      <c r="Q654" s="6">
        <f t="shared" si="867"/>
        <v>499.78</v>
      </c>
      <c r="R654" s="6">
        <f t="shared" si="867"/>
        <v>499.78</v>
      </c>
      <c r="S654" s="6">
        <f t="shared" si="867"/>
        <v>0</v>
      </c>
      <c r="T654" s="6">
        <f t="shared" si="867"/>
        <v>499.78</v>
      </c>
      <c r="U654" s="6">
        <f t="shared" si="867"/>
        <v>0</v>
      </c>
      <c r="V654" s="6">
        <f t="shared" si="867"/>
        <v>499.78</v>
      </c>
      <c r="W654" s="104"/>
    </row>
    <row r="655" spans="1:23" ht="31.5" customHeight="1" outlineLevel="7" x14ac:dyDescent="0.2">
      <c r="A655" s="76" t="s">
        <v>590</v>
      </c>
      <c r="B655" s="76" t="s">
        <v>517</v>
      </c>
      <c r="C655" s="76" t="s">
        <v>36</v>
      </c>
      <c r="D655" s="76"/>
      <c r="E655" s="12" t="s">
        <v>37</v>
      </c>
      <c r="F655" s="6">
        <f t="shared" si="867"/>
        <v>478.83</v>
      </c>
      <c r="G655" s="6">
        <f t="shared" si="867"/>
        <v>0</v>
      </c>
      <c r="H655" s="6">
        <f t="shared" si="867"/>
        <v>478.83</v>
      </c>
      <c r="I655" s="6">
        <f t="shared" si="867"/>
        <v>-306.42</v>
      </c>
      <c r="J655" s="6">
        <f t="shared" si="867"/>
        <v>0</v>
      </c>
      <c r="K655" s="6">
        <f t="shared" si="867"/>
        <v>0</v>
      </c>
      <c r="L655" s="6">
        <f t="shared" si="867"/>
        <v>172.40999999999997</v>
      </c>
      <c r="M655" s="6">
        <f t="shared" si="867"/>
        <v>499.78</v>
      </c>
      <c r="N655" s="6">
        <f t="shared" si="867"/>
        <v>0</v>
      </c>
      <c r="O655" s="6">
        <f t="shared" si="867"/>
        <v>499.78</v>
      </c>
      <c r="P655" s="6">
        <f t="shared" si="867"/>
        <v>0</v>
      </c>
      <c r="Q655" s="6">
        <f t="shared" si="867"/>
        <v>499.78</v>
      </c>
      <c r="R655" s="6">
        <f t="shared" si="867"/>
        <v>499.78</v>
      </c>
      <c r="S655" s="6">
        <f t="shared" si="867"/>
        <v>0</v>
      </c>
      <c r="T655" s="6">
        <f t="shared" si="867"/>
        <v>499.78</v>
      </c>
      <c r="U655" s="6">
        <f t="shared" si="867"/>
        <v>0</v>
      </c>
      <c r="V655" s="6">
        <f t="shared" si="867"/>
        <v>499.78</v>
      </c>
      <c r="W655" s="104"/>
    </row>
    <row r="656" spans="1:23" ht="31.5" outlineLevel="7" x14ac:dyDescent="0.2">
      <c r="A656" s="76" t="s">
        <v>590</v>
      </c>
      <c r="B656" s="76" t="s">
        <v>517</v>
      </c>
      <c r="C656" s="76" t="s">
        <v>38</v>
      </c>
      <c r="D656" s="76"/>
      <c r="E656" s="12" t="s">
        <v>39</v>
      </c>
      <c r="F656" s="6">
        <f>F657</f>
        <v>478.83</v>
      </c>
      <c r="G656" s="6">
        <f t="shared" si="867"/>
        <v>0</v>
      </c>
      <c r="H656" s="6">
        <f t="shared" si="867"/>
        <v>478.83</v>
      </c>
      <c r="I656" s="6">
        <f t="shared" si="867"/>
        <v>-306.42</v>
      </c>
      <c r="J656" s="6">
        <f t="shared" si="867"/>
        <v>0</v>
      </c>
      <c r="K656" s="6">
        <f t="shared" si="867"/>
        <v>0</v>
      </c>
      <c r="L656" s="6">
        <f t="shared" si="867"/>
        <v>172.40999999999997</v>
      </c>
      <c r="M656" s="6">
        <f t="shared" si="867"/>
        <v>499.78</v>
      </c>
      <c r="N656" s="6">
        <f t="shared" si="867"/>
        <v>0</v>
      </c>
      <c r="O656" s="6">
        <f t="shared" si="867"/>
        <v>499.78</v>
      </c>
      <c r="P656" s="6">
        <f t="shared" si="867"/>
        <v>0</v>
      </c>
      <c r="Q656" s="6">
        <f t="shared" si="867"/>
        <v>499.78</v>
      </c>
      <c r="R656" s="6">
        <f t="shared" si="867"/>
        <v>499.78</v>
      </c>
      <c r="S656" s="6">
        <f t="shared" si="867"/>
        <v>0</v>
      </c>
      <c r="T656" s="6">
        <f t="shared" si="867"/>
        <v>499.78</v>
      </c>
      <c r="U656" s="6">
        <f t="shared" si="867"/>
        <v>0</v>
      </c>
      <c r="V656" s="6">
        <f t="shared" si="867"/>
        <v>499.78</v>
      </c>
      <c r="W656" s="104"/>
    </row>
    <row r="657" spans="1:23" s="98" customFormat="1" ht="31.5" outlineLevel="7" x14ac:dyDescent="0.2">
      <c r="A657" s="76" t="s">
        <v>590</v>
      </c>
      <c r="B657" s="76" t="s">
        <v>517</v>
      </c>
      <c r="C657" s="76" t="s">
        <v>617</v>
      </c>
      <c r="D657" s="76"/>
      <c r="E657" s="12" t="s">
        <v>658</v>
      </c>
      <c r="F657" s="6">
        <f>F658</f>
        <v>478.83</v>
      </c>
      <c r="G657" s="6">
        <f t="shared" si="867"/>
        <v>0</v>
      </c>
      <c r="H657" s="6">
        <f t="shared" si="867"/>
        <v>478.83</v>
      </c>
      <c r="I657" s="6">
        <f t="shared" si="867"/>
        <v>-306.42</v>
      </c>
      <c r="J657" s="6">
        <f t="shared" si="867"/>
        <v>0</v>
      </c>
      <c r="K657" s="6">
        <f t="shared" si="867"/>
        <v>0</v>
      </c>
      <c r="L657" s="6">
        <f t="shared" si="867"/>
        <v>172.40999999999997</v>
      </c>
      <c r="M657" s="6">
        <f t="shared" si="867"/>
        <v>499.78</v>
      </c>
      <c r="N657" s="6">
        <f t="shared" si="867"/>
        <v>0</v>
      </c>
      <c r="O657" s="6">
        <f t="shared" si="867"/>
        <v>499.78</v>
      </c>
      <c r="P657" s="6">
        <f t="shared" si="867"/>
        <v>0</v>
      </c>
      <c r="Q657" s="6">
        <f t="shared" si="867"/>
        <v>499.78</v>
      </c>
      <c r="R657" s="6">
        <f t="shared" si="867"/>
        <v>499.78</v>
      </c>
      <c r="S657" s="6">
        <f t="shared" si="867"/>
        <v>0</v>
      </c>
      <c r="T657" s="6">
        <f t="shared" si="867"/>
        <v>499.78</v>
      </c>
      <c r="U657" s="6">
        <f t="shared" si="867"/>
        <v>0</v>
      </c>
      <c r="V657" s="6">
        <f t="shared" si="867"/>
        <v>499.78</v>
      </c>
      <c r="W657" s="104"/>
    </row>
    <row r="658" spans="1:23" ht="47.25" outlineLevel="7" x14ac:dyDescent="0.2">
      <c r="A658" s="77" t="s">
        <v>590</v>
      </c>
      <c r="B658" s="77" t="s">
        <v>517</v>
      </c>
      <c r="C658" s="77" t="s">
        <v>617</v>
      </c>
      <c r="D658" s="77" t="s">
        <v>4</v>
      </c>
      <c r="E658" s="13" t="s">
        <v>5</v>
      </c>
      <c r="F658" s="7">
        <v>478.83</v>
      </c>
      <c r="G658" s="7"/>
      <c r="H658" s="7">
        <f>SUM(F658:G658)</f>
        <v>478.83</v>
      </c>
      <c r="I658" s="7">
        <v>-306.42</v>
      </c>
      <c r="J658" s="7"/>
      <c r="K658" s="7"/>
      <c r="L658" s="7">
        <f>SUM(H658:K658)</f>
        <v>172.40999999999997</v>
      </c>
      <c r="M658" s="7">
        <v>499.78</v>
      </c>
      <c r="N658" s="7"/>
      <c r="O658" s="7">
        <f>SUM(M658:N658)</f>
        <v>499.78</v>
      </c>
      <c r="P658" s="7"/>
      <c r="Q658" s="7">
        <f>SUM(O658:P658)</f>
        <v>499.78</v>
      </c>
      <c r="R658" s="7">
        <v>499.78</v>
      </c>
      <c r="S658" s="7"/>
      <c r="T658" s="7">
        <f>SUM(R658:S658)</f>
        <v>499.78</v>
      </c>
      <c r="U658" s="7"/>
      <c r="V658" s="7">
        <f>SUM(T658:U658)</f>
        <v>499.78</v>
      </c>
      <c r="W658" s="104"/>
    </row>
    <row r="659" spans="1:23" ht="15.75" outlineLevel="1" x14ac:dyDescent="0.2">
      <c r="A659" s="76" t="s">
        <v>590</v>
      </c>
      <c r="B659" s="76" t="s">
        <v>503</v>
      </c>
      <c r="C659" s="76"/>
      <c r="D659" s="76"/>
      <c r="E659" s="12" t="s">
        <v>504</v>
      </c>
      <c r="F659" s="6">
        <f>F660+F674</f>
        <v>9729.6999999999989</v>
      </c>
      <c r="G659" s="6">
        <f t="shared" ref="G659:J659" si="868">G660+G674</f>
        <v>0</v>
      </c>
      <c r="H659" s="6">
        <f t="shared" si="868"/>
        <v>9729.6999999999989</v>
      </c>
      <c r="I659" s="6">
        <f t="shared" si="868"/>
        <v>0</v>
      </c>
      <c r="J659" s="6">
        <f t="shared" si="868"/>
        <v>0</v>
      </c>
      <c r="K659" s="6">
        <f t="shared" ref="K659:L659" si="869">K660+K674</f>
        <v>1000</v>
      </c>
      <c r="L659" s="6">
        <f t="shared" si="869"/>
        <v>10729.699999999999</v>
      </c>
      <c r="M659" s="6">
        <f>M660+M674</f>
        <v>11392.8</v>
      </c>
      <c r="N659" s="6">
        <f t="shared" ref="N659" si="870">N660+N674</f>
        <v>0</v>
      </c>
      <c r="O659" s="6">
        <f t="shared" ref="O659:Q659" si="871">O660+O674</f>
        <v>11392.8</v>
      </c>
      <c r="P659" s="6">
        <f t="shared" si="871"/>
        <v>0</v>
      </c>
      <c r="Q659" s="6">
        <f t="shared" si="871"/>
        <v>11392.8</v>
      </c>
      <c r="R659" s="6">
        <f>R660+R674</f>
        <v>9729.6999999999989</v>
      </c>
      <c r="S659" s="6">
        <f t="shared" ref="S659" si="872">S660+S674</f>
        <v>0</v>
      </c>
      <c r="T659" s="6">
        <f t="shared" ref="T659:V659" si="873">T660+T674</f>
        <v>9729.6999999999989</v>
      </c>
      <c r="U659" s="6">
        <f t="shared" si="873"/>
        <v>0</v>
      </c>
      <c r="V659" s="6">
        <f t="shared" si="873"/>
        <v>9729.6999999999989</v>
      </c>
      <c r="W659" s="104"/>
    </row>
    <row r="660" spans="1:23" ht="15.75" outlineLevel="2" x14ac:dyDescent="0.2">
      <c r="A660" s="76" t="s">
        <v>590</v>
      </c>
      <c r="B660" s="76" t="s">
        <v>503</v>
      </c>
      <c r="C660" s="76" t="s">
        <v>127</v>
      </c>
      <c r="D660" s="76"/>
      <c r="E660" s="12" t="s">
        <v>128</v>
      </c>
      <c r="F660" s="6">
        <f>F661+F670</f>
        <v>9633.2999999999993</v>
      </c>
      <c r="G660" s="6">
        <f t="shared" ref="G660:J660" si="874">G661+G670</f>
        <v>0</v>
      </c>
      <c r="H660" s="6">
        <f t="shared" si="874"/>
        <v>9633.2999999999993</v>
      </c>
      <c r="I660" s="6">
        <f t="shared" si="874"/>
        <v>0</v>
      </c>
      <c r="J660" s="6">
        <f t="shared" si="874"/>
        <v>0</v>
      </c>
      <c r="K660" s="6">
        <f t="shared" ref="K660:L660" si="875">K661+K670</f>
        <v>1000</v>
      </c>
      <c r="L660" s="6">
        <f t="shared" si="875"/>
        <v>10633.3</v>
      </c>
      <c r="M660" s="6">
        <f>M661+M670</f>
        <v>11296.4</v>
      </c>
      <c r="N660" s="6">
        <f t="shared" ref="N660" si="876">N661+N670</f>
        <v>0</v>
      </c>
      <c r="O660" s="6">
        <f t="shared" ref="O660:Q660" si="877">O661+O670</f>
        <v>11296.4</v>
      </c>
      <c r="P660" s="6">
        <f t="shared" si="877"/>
        <v>0</v>
      </c>
      <c r="Q660" s="6">
        <f t="shared" si="877"/>
        <v>11296.4</v>
      </c>
      <c r="R660" s="6">
        <f>R661+R670</f>
        <v>9633.2999999999993</v>
      </c>
      <c r="S660" s="6">
        <f t="shared" ref="S660" si="878">S661+S670</f>
        <v>0</v>
      </c>
      <c r="T660" s="6">
        <f t="shared" ref="T660:V660" si="879">T661+T670</f>
        <v>9633.2999999999993</v>
      </c>
      <c r="U660" s="6">
        <f t="shared" si="879"/>
        <v>0</v>
      </c>
      <c r="V660" s="6">
        <f t="shared" si="879"/>
        <v>9633.2999999999993</v>
      </c>
      <c r="W660" s="104"/>
    </row>
    <row r="661" spans="1:23" ht="31.5" outlineLevel="3" x14ac:dyDescent="0.2">
      <c r="A661" s="76" t="s">
        <v>590</v>
      </c>
      <c r="B661" s="76" t="s">
        <v>503</v>
      </c>
      <c r="C661" s="76" t="s">
        <v>289</v>
      </c>
      <c r="D661" s="76"/>
      <c r="E661" s="12" t="s">
        <v>290</v>
      </c>
      <c r="F661" s="6">
        <f t="shared" ref="F661:T661" si="880">F662+F665</f>
        <v>1204.8</v>
      </c>
      <c r="G661" s="6">
        <f t="shared" ref="G661:J661" si="881">G662+G665</f>
        <v>0</v>
      </c>
      <c r="H661" s="6">
        <f t="shared" si="881"/>
        <v>1204.8</v>
      </c>
      <c r="I661" s="6">
        <f t="shared" si="881"/>
        <v>0</v>
      </c>
      <c r="J661" s="6">
        <f t="shared" si="881"/>
        <v>0</v>
      </c>
      <c r="K661" s="6">
        <f t="shared" ref="K661:L661" si="882">K662+K665</f>
        <v>1000</v>
      </c>
      <c r="L661" s="6">
        <f t="shared" si="882"/>
        <v>2204.8000000000002</v>
      </c>
      <c r="M661" s="6">
        <f t="shared" si="880"/>
        <v>2867.8999999999996</v>
      </c>
      <c r="N661" s="6">
        <f t="shared" si="880"/>
        <v>0</v>
      </c>
      <c r="O661" s="6">
        <f t="shared" si="880"/>
        <v>2867.8999999999996</v>
      </c>
      <c r="P661" s="6">
        <f t="shared" si="880"/>
        <v>0</v>
      </c>
      <c r="Q661" s="6">
        <f t="shared" si="880"/>
        <v>2867.8999999999996</v>
      </c>
      <c r="R661" s="6">
        <f t="shared" si="880"/>
        <v>1204.8</v>
      </c>
      <c r="S661" s="6">
        <f t="shared" si="880"/>
        <v>0</v>
      </c>
      <c r="T661" s="6">
        <f t="shared" si="880"/>
        <v>1204.8</v>
      </c>
      <c r="U661" s="6">
        <f t="shared" ref="U661:V661" si="883">U662+U665</f>
        <v>0</v>
      </c>
      <c r="V661" s="6">
        <f t="shared" si="883"/>
        <v>1204.8</v>
      </c>
      <c r="W661" s="104"/>
    </row>
    <row r="662" spans="1:23" ht="31.5" outlineLevel="4" x14ac:dyDescent="0.2">
      <c r="A662" s="76" t="s">
        <v>590</v>
      </c>
      <c r="B662" s="76" t="s">
        <v>503</v>
      </c>
      <c r="C662" s="76" t="s">
        <v>291</v>
      </c>
      <c r="D662" s="76"/>
      <c r="E662" s="12" t="s">
        <v>292</v>
      </c>
      <c r="F662" s="6">
        <f t="shared" ref="F662:V663" si="884">F663</f>
        <v>734.8</v>
      </c>
      <c r="G662" s="6">
        <f t="shared" si="884"/>
        <v>0</v>
      </c>
      <c r="H662" s="6">
        <f t="shared" si="884"/>
        <v>734.8</v>
      </c>
      <c r="I662" s="6">
        <f t="shared" si="884"/>
        <v>0</v>
      </c>
      <c r="J662" s="6">
        <f t="shared" si="884"/>
        <v>0</v>
      </c>
      <c r="K662" s="6">
        <f t="shared" si="884"/>
        <v>1000</v>
      </c>
      <c r="L662" s="6">
        <f t="shared" si="884"/>
        <v>1734.8</v>
      </c>
      <c r="M662" s="6">
        <f t="shared" ref="M662:M663" si="885">M663</f>
        <v>734.8</v>
      </c>
      <c r="N662" s="6">
        <f t="shared" si="884"/>
        <v>0</v>
      </c>
      <c r="O662" s="6">
        <f t="shared" si="884"/>
        <v>734.8</v>
      </c>
      <c r="P662" s="6">
        <f t="shared" si="884"/>
        <v>0</v>
      </c>
      <c r="Q662" s="6">
        <f t="shared" si="884"/>
        <v>734.8</v>
      </c>
      <c r="R662" s="6">
        <f t="shared" ref="R662:R663" si="886">R663</f>
        <v>734.8</v>
      </c>
      <c r="S662" s="6">
        <f t="shared" si="884"/>
        <v>0</v>
      </c>
      <c r="T662" s="6">
        <f t="shared" si="884"/>
        <v>734.8</v>
      </c>
      <c r="U662" s="6">
        <f t="shared" si="884"/>
        <v>0</v>
      </c>
      <c r="V662" s="6">
        <f t="shared" si="884"/>
        <v>734.8</v>
      </c>
      <c r="W662" s="104"/>
    </row>
    <row r="663" spans="1:23" ht="15.75" outlineLevel="5" x14ac:dyDescent="0.2">
      <c r="A663" s="76" t="s">
        <v>590</v>
      </c>
      <c r="B663" s="76" t="s">
        <v>503</v>
      </c>
      <c r="C663" s="76" t="s">
        <v>293</v>
      </c>
      <c r="D663" s="76"/>
      <c r="E663" s="12" t="s">
        <v>294</v>
      </c>
      <c r="F663" s="6">
        <f t="shared" si="884"/>
        <v>734.8</v>
      </c>
      <c r="G663" s="6">
        <f t="shared" si="884"/>
        <v>0</v>
      </c>
      <c r="H663" s="6">
        <f t="shared" si="884"/>
        <v>734.8</v>
      </c>
      <c r="I663" s="6">
        <f t="shared" si="884"/>
        <v>0</v>
      </c>
      <c r="J663" s="6">
        <f t="shared" si="884"/>
        <v>0</v>
      </c>
      <c r="K663" s="6">
        <f t="shared" si="884"/>
        <v>1000</v>
      </c>
      <c r="L663" s="6">
        <f t="shared" si="884"/>
        <v>1734.8</v>
      </c>
      <c r="M663" s="6">
        <f t="shared" si="885"/>
        <v>734.8</v>
      </c>
      <c r="N663" s="6">
        <f t="shared" si="884"/>
        <v>0</v>
      </c>
      <c r="O663" s="6">
        <f t="shared" si="884"/>
        <v>734.8</v>
      </c>
      <c r="P663" s="6">
        <f t="shared" si="884"/>
        <v>0</v>
      </c>
      <c r="Q663" s="6">
        <f t="shared" si="884"/>
        <v>734.8</v>
      </c>
      <c r="R663" s="6">
        <f t="shared" si="886"/>
        <v>734.8</v>
      </c>
      <c r="S663" s="6">
        <f t="shared" si="884"/>
        <v>0</v>
      </c>
      <c r="T663" s="6">
        <f t="shared" si="884"/>
        <v>734.8</v>
      </c>
      <c r="U663" s="6">
        <f t="shared" si="884"/>
        <v>0</v>
      </c>
      <c r="V663" s="6">
        <f t="shared" si="884"/>
        <v>734.8</v>
      </c>
      <c r="W663" s="104"/>
    </row>
    <row r="664" spans="1:23" ht="15.75" outlineLevel="7" x14ac:dyDescent="0.2">
      <c r="A664" s="77" t="s">
        <v>590</v>
      </c>
      <c r="B664" s="77" t="s">
        <v>503</v>
      </c>
      <c r="C664" s="77" t="s">
        <v>293</v>
      </c>
      <c r="D664" s="77" t="s">
        <v>7</v>
      </c>
      <c r="E664" s="13" t="s">
        <v>8</v>
      </c>
      <c r="F664" s="7">
        <v>734.8</v>
      </c>
      <c r="G664" s="7"/>
      <c r="H664" s="7">
        <f>SUM(F664:G664)</f>
        <v>734.8</v>
      </c>
      <c r="I664" s="7"/>
      <c r="J664" s="7"/>
      <c r="K664" s="7">
        <v>1000</v>
      </c>
      <c r="L664" s="7">
        <f>SUM(H664:K664)</f>
        <v>1734.8</v>
      </c>
      <c r="M664" s="7">
        <v>734.8</v>
      </c>
      <c r="N664" s="7"/>
      <c r="O664" s="7">
        <f>SUM(M664:N664)</f>
        <v>734.8</v>
      </c>
      <c r="P664" s="7"/>
      <c r="Q664" s="7">
        <f>SUM(O664:P664)</f>
        <v>734.8</v>
      </c>
      <c r="R664" s="7">
        <v>734.8</v>
      </c>
      <c r="S664" s="7"/>
      <c r="T664" s="7">
        <f>SUM(R664:S664)</f>
        <v>734.8</v>
      </c>
      <c r="U664" s="7"/>
      <c r="V664" s="7">
        <f>SUM(T664:U664)</f>
        <v>734.8</v>
      </c>
      <c r="W664" s="104"/>
    </row>
    <row r="665" spans="1:23" ht="17.25" hidden="1" customHeight="1" outlineLevel="4" x14ac:dyDescent="0.2">
      <c r="A665" s="76" t="s">
        <v>590</v>
      </c>
      <c r="B665" s="76" t="s">
        <v>503</v>
      </c>
      <c r="C665" s="76" t="s">
        <v>295</v>
      </c>
      <c r="D665" s="76"/>
      <c r="E665" s="12" t="s">
        <v>296</v>
      </c>
      <c r="F665" s="6">
        <f>F666+F668</f>
        <v>470</v>
      </c>
      <c r="G665" s="6">
        <f t="shared" ref="G665:J665" si="887">G666+G668</f>
        <v>0</v>
      </c>
      <c r="H665" s="6">
        <f t="shared" si="887"/>
        <v>470</v>
      </c>
      <c r="I665" s="6">
        <f t="shared" si="887"/>
        <v>0</v>
      </c>
      <c r="J665" s="6">
        <f t="shared" si="887"/>
        <v>0</v>
      </c>
      <c r="K665" s="6">
        <f t="shared" ref="K665:L665" si="888">K666+K668</f>
        <v>0</v>
      </c>
      <c r="L665" s="6">
        <f t="shared" si="888"/>
        <v>470</v>
      </c>
      <c r="M665" s="6">
        <f t="shared" ref="M665:R665" si="889">M666+M668</f>
        <v>2133.1</v>
      </c>
      <c r="N665" s="6">
        <f t="shared" ref="N665" si="890">N666+N668</f>
        <v>0</v>
      </c>
      <c r="O665" s="6">
        <f t="shared" ref="O665:Q665" si="891">O666+O668</f>
        <v>2133.1</v>
      </c>
      <c r="P665" s="6">
        <f t="shared" si="891"/>
        <v>0</v>
      </c>
      <c r="Q665" s="6">
        <f t="shared" si="891"/>
        <v>2133.1</v>
      </c>
      <c r="R665" s="6">
        <f t="shared" si="889"/>
        <v>470</v>
      </c>
      <c r="S665" s="6">
        <f t="shared" ref="S665" si="892">S666+S668</f>
        <v>0</v>
      </c>
      <c r="T665" s="6">
        <f t="shared" ref="T665:V665" si="893">T666+T668</f>
        <v>470</v>
      </c>
      <c r="U665" s="6">
        <f t="shared" si="893"/>
        <v>0</v>
      </c>
      <c r="V665" s="6">
        <f t="shared" si="893"/>
        <v>470</v>
      </c>
      <c r="W665" s="104"/>
    </row>
    <row r="666" spans="1:23" ht="15.75" hidden="1" outlineLevel="5" x14ac:dyDescent="0.2">
      <c r="A666" s="76" t="s">
        <v>590</v>
      </c>
      <c r="B666" s="76" t="s">
        <v>503</v>
      </c>
      <c r="C666" s="76" t="s">
        <v>297</v>
      </c>
      <c r="D666" s="76"/>
      <c r="E666" s="12" t="s">
        <v>298</v>
      </c>
      <c r="F666" s="6">
        <f t="shared" ref="F666:V668" si="894">F667</f>
        <v>470</v>
      </c>
      <c r="G666" s="6">
        <f t="shared" si="894"/>
        <v>0</v>
      </c>
      <c r="H666" s="6">
        <f t="shared" si="894"/>
        <v>470</v>
      </c>
      <c r="I666" s="6">
        <f t="shared" si="894"/>
        <v>0</v>
      </c>
      <c r="J666" s="6">
        <f t="shared" si="894"/>
        <v>0</v>
      </c>
      <c r="K666" s="6">
        <f t="shared" si="894"/>
        <v>0</v>
      </c>
      <c r="L666" s="6">
        <f t="shared" si="894"/>
        <v>470</v>
      </c>
      <c r="M666" s="6">
        <f t="shared" si="894"/>
        <v>470</v>
      </c>
      <c r="N666" s="6">
        <f t="shared" si="894"/>
        <v>0</v>
      </c>
      <c r="O666" s="6">
        <f t="shared" si="894"/>
        <v>470</v>
      </c>
      <c r="P666" s="6">
        <f t="shared" si="894"/>
        <v>0</v>
      </c>
      <c r="Q666" s="6">
        <f t="shared" si="894"/>
        <v>470</v>
      </c>
      <c r="R666" s="6">
        <f t="shared" si="894"/>
        <v>470</v>
      </c>
      <c r="S666" s="6">
        <f t="shared" si="894"/>
        <v>0</v>
      </c>
      <c r="T666" s="6">
        <f t="shared" si="894"/>
        <v>470</v>
      </c>
      <c r="U666" s="6">
        <f t="shared" si="894"/>
        <v>0</v>
      </c>
      <c r="V666" s="6">
        <f t="shared" si="894"/>
        <v>470</v>
      </c>
      <c r="W666" s="104"/>
    </row>
    <row r="667" spans="1:23" ht="15.75" hidden="1" outlineLevel="7" x14ac:dyDescent="0.2">
      <c r="A667" s="77" t="s">
        <v>590</v>
      </c>
      <c r="B667" s="77" t="s">
        <v>503</v>
      </c>
      <c r="C667" s="77" t="s">
        <v>297</v>
      </c>
      <c r="D667" s="77" t="s">
        <v>7</v>
      </c>
      <c r="E667" s="13" t="s">
        <v>8</v>
      </c>
      <c r="F667" s="7">
        <v>470</v>
      </c>
      <c r="G667" s="7"/>
      <c r="H667" s="7">
        <f>SUM(F667:G667)</f>
        <v>470</v>
      </c>
      <c r="I667" s="7"/>
      <c r="J667" s="7"/>
      <c r="K667" s="7"/>
      <c r="L667" s="7">
        <f>SUM(H667:K667)</f>
        <v>470</v>
      </c>
      <c r="M667" s="7">
        <v>470</v>
      </c>
      <c r="N667" s="7"/>
      <c r="O667" s="7">
        <f>SUM(M667:N667)</f>
        <v>470</v>
      </c>
      <c r="P667" s="7"/>
      <c r="Q667" s="7">
        <f>SUM(O667:P667)</f>
        <v>470</v>
      </c>
      <c r="R667" s="7">
        <v>470</v>
      </c>
      <c r="S667" s="7"/>
      <c r="T667" s="7">
        <f>SUM(R667:S667)</f>
        <v>470</v>
      </c>
      <c r="U667" s="7"/>
      <c r="V667" s="7">
        <f>SUM(T667:U667)</f>
        <v>470</v>
      </c>
      <c r="W667" s="104"/>
    </row>
    <row r="668" spans="1:23" ht="31.5" hidden="1" outlineLevel="5" x14ac:dyDescent="0.2">
      <c r="A668" s="76" t="s">
        <v>590</v>
      </c>
      <c r="B668" s="76" t="s">
        <v>503</v>
      </c>
      <c r="C668" s="76" t="s">
        <v>299</v>
      </c>
      <c r="D668" s="76"/>
      <c r="E668" s="12" t="s">
        <v>429</v>
      </c>
      <c r="F668" s="6">
        <f t="shared" ref="F668:U668" si="895">F669</f>
        <v>0</v>
      </c>
      <c r="G668" s="6">
        <f t="shared" si="895"/>
        <v>0</v>
      </c>
      <c r="H668" s="6"/>
      <c r="I668" s="6">
        <f t="shared" si="895"/>
        <v>0</v>
      </c>
      <c r="J668" s="6">
        <f t="shared" si="895"/>
        <v>0</v>
      </c>
      <c r="K668" s="6">
        <f t="shared" si="895"/>
        <v>0</v>
      </c>
      <c r="L668" s="6"/>
      <c r="M668" s="6">
        <f t="shared" si="895"/>
        <v>1663.1</v>
      </c>
      <c r="N668" s="6">
        <f t="shared" si="895"/>
        <v>0</v>
      </c>
      <c r="O668" s="6">
        <f t="shared" si="895"/>
        <v>1663.1</v>
      </c>
      <c r="P668" s="6">
        <f t="shared" si="895"/>
        <v>0</v>
      </c>
      <c r="Q668" s="6">
        <f t="shared" si="894"/>
        <v>1663.1</v>
      </c>
      <c r="R668" s="6">
        <f t="shared" ref="R668" si="896">R669</f>
        <v>0</v>
      </c>
      <c r="S668" s="6">
        <f t="shared" si="895"/>
        <v>0</v>
      </c>
      <c r="T668" s="6"/>
      <c r="U668" s="6">
        <f t="shared" si="895"/>
        <v>0</v>
      </c>
      <c r="V668" s="6">
        <f t="shared" si="894"/>
        <v>0</v>
      </c>
      <c r="W668" s="104"/>
    </row>
    <row r="669" spans="1:23" ht="15.75" hidden="1" outlineLevel="7" x14ac:dyDescent="0.2">
      <c r="A669" s="77" t="s">
        <v>590</v>
      </c>
      <c r="B669" s="77" t="s">
        <v>503</v>
      </c>
      <c r="C669" s="77" t="s">
        <v>299</v>
      </c>
      <c r="D669" s="77" t="s">
        <v>7</v>
      </c>
      <c r="E669" s="13" t="s">
        <v>8</v>
      </c>
      <c r="F669" s="7"/>
      <c r="G669" s="7"/>
      <c r="H669" s="7"/>
      <c r="I669" s="7"/>
      <c r="J669" s="7"/>
      <c r="K669" s="7"/>
      <c r="L669" s="7"/>
      <c r="M669" s="7">
        <v>1663.1</v>
      </c>
      <c r="N669" s="7"/>
      <c r="O669" s="7">
        <f>SUM(M669:N669)</f>
        <v>1663.1</v>
      </c>
      <c r="P669" s="7"/>
      <c r="Q669" s="7">
        <f>SUM(O669:P669)</f>
        <v>1663.1</v>
      </c>
      <c r="R669" s="9"/>
      <c r="S669" s="7"/>
      <c r="T669" s="7"/>
      <c r="U669" s="7"/>
      <c r="V669" s="7">
        <f>SUM(T669:U669)</f>
        <v>0</v>
      </c>
      <c r="W669" s="104"/>
    </row>
    <row r="670" spans="1:23" ht="31.5" hidden="1" outlineLevel="3" x14ac:dyDescent="0.2">
      <c r="A670" s="76" t="s">
        <v>590</v>
      </c>
      <c r="B670" s="76" t="s">
        <v>503</v>
      </c>
      <c r="C670" s="76" t="s">
        <v>285</v>
      </c>
      <c r="D670" s="76"/>
      <c r="E670" s="12" t="s">
        <v>286</v>
      </c>
      <c r="F670" s="6">
        <f t="shared" ref="F670:V672" si="897">F671</f>
        <v>8428.5</v>
      </c>
      <c r="G670" s="6">
        <f t="shared" si="897"/>
        <v>0</v>
      </c>
      <c r="H670" s="6">
        <f t="shared" si="897"/>
        <v>8428.5</v>
      </c>
      <c r="I670" s="6">
        <f t="shared" si="897"/>
        <v>0</v>
      </c>
      <c r="J670" s="6">
        <f t="shared" si="897"/>
        <v>0</v>
      </c>
      <c r="K670" s="6">
        <f t="shared" si="897"/>
        <v>0</v>
      </c>
      <c r="L670" s="6">
        <f t="shared" si="897"/>
        <v>8428.5</v>
      </c>
      <c r="M670" s="6">
        <f t="shared" ref="M670:M672" si="898">M671</f>
        <v>8428.5</v>
      </c>
      <c r="N670" s="6">
        <f t="shared" si="897"/>
        <v>0</v>
      </c>
      <c r="O670" s="6">
        <f t="shared" si="897"/>
        <v>8428.5</v>
      </c>
      <c r="P670" s="6">
        <f t="shared" si="897"/>
        <v>0</v>
      </c>
      <c r="Q670" s="6">
        <f t="shared" si="897"/>
        <v>8428.5</v>
      </c>
      <c r="R670" s="6">
        <f t="shared" ref="R670:R672" si="899">R671</f>
        <v>8428.5</v>
      </c>
      <c r="S670" s="6">
        <f t="shared" si="897"/>
        <v>0</v>
      </c>
      <c r="T670" s="6">
        <f t="shared" si="897"/>
        <v>8428.5</v>
      </c>
      <c r="U670" s="6">
        <f t="shared" si="897"/>
        <v>0</v>
      </c>
      <c r="V670" s="6">
        <f t="shared" si="897"/>
        <v>8428.5</v>
      </c>
      <c r="W670" s="104"/>
    </row>
    <row r="671" spans="1:23" ht="31.5" hidden="1" outlineLevel="4" x14ac:dyDescent="0.2">
      <c r="A671" s="76" t="s">
        <v>590</v>
      </c>
      <c r="B671" s="76" t="s">
        <v>503</v>
      </c>
      <c r="C671" s="76" t="s">
        <v>287</v>
      </c>
      <c r="D671" s="76"/>
      <c r="E671" s="12" t="s">
        <v>39</v>
      </c>
      <c r="F671" s="6">
        <f t="shared" si="897"/>
        <v>8428.5</v>
      </c>
      <c r="G671" s="6">
        <f t="shared" si="897"/>
        <v>0</v>
      </c>
      <c r="H671" s="6">
        <f t="shared" si="897"/>
        <v>8428.5</v>
      </c>
      <c r="I671" s="6">
        <f t="shared" si="897"/>
        <v>0</v>
      </c>
      <c r="J671" s="6">
        <f t="shared" si="897"/>
        <v>0</v>
      </c>
      <c r="K671" s="6">
        <f t="shared" si="897"/>
        <v>0</v>
      </c>
      <c r="L671" s="6">
        <f t="shared" si="897"/>
        <v>8428.5</v>
      </c>
      <c r="M671" s="6">
        <f t="shared" si="898"/>
        <v>8428.5</v>
      </c>
      <c r="N671" s="6">
        <f t="shared" si="897"/>
        <v>0</v>
      </c>
      <c r="O671" s="6">
        <f t="shared" si="897"/>
        <v>8428.5</v>
      </c>
      <c r="P671" s="6">
        <f t="shared" si="897"/>
        <v>0</v>
      </c>
      <c r="Q671" s="6">
        <f t="shared" si="897"/>
        <v>8428.5</v>
      </c>
      <c r="R671" s="6">
        <f t="shared" si="899"/>
        <v>8428.5</v>
      </c>
      <c r="S671" s="6">
        <f t="shared" si="897"/>
        <v>0</v>
      </c>
      <c r="T671" s="6">
        <f t="shared" si="897"/>
        <v>8428.5</v>
      </c>
      <c r="U671" s="6">
        <f t="shared" si="897"/>
        <v>0</v>
      </c>
      <c r="V671" s="6">
        <f t="shared" si="897"/>
        <v>8428.5</v>
      </c>
      <c r="W671" s="104"/>
    </row>
    <row r="672" spans="1:23" ht="15.75" hidden="1" outlineLevel="5" x14ac:dyDescent="0.2">
      <c r="A672" s="76" t="s">
        <v>590</v>
      </c>
      <c r="B672" s="76" t="s">
        <v>503</v>
      </c>
      <c r="C672" s="76" t="s">
        <v>300</v>
      </c>
      <c r="D672" s="76"/>
      <c r="E672" s="12" t="s">
        <v>301</v>
      </c>
      <c r="F672" s="6">
        <f t="shared" si="897"/>
        <v>8428.5</v>
      </c>
      <c r="G672" s="6">
        <f t="shared" si="897"/>
        <v>0</v>
      </c>
      <c r="H672" s="6">
        <f t="shared" si="897"/>
        <v>8428.5</v>
      </c>
      <c r="I672" s="6">
        <f t="shared" si="897"/>
        <v>0</v>
      </c>
      <c r="J672" s="6">
        <f t="shared" si="897"/>
        <v>0</v>
      </c>
      <c r="K672" s="6">
        <f t="shared" si="897"/>
        <v>0</v>
      </c>
      <c r="L672" s="6">
        <f t="shared" si="897"/>
        <v>8428.5</v>
      </c>
      <c r="M672" s="6">
        <f t="shared" si="898"/>
        <v>8428.5</v>
      </c>
      <c r="N672" s="6">
        <f t="shared" si="897"/>
        <v>0</v>
      </c>
      <c r="O672" s="6">
        <f t="shared" si="897"/>
        <v>8428.5</v>
      </c>
      <c r="P672" s="6">
        <f t="shared" si="897"/>
        <v>0</v>
      </c>
      <c r="Q672" s="6">
        <f t="shared" si="897"/>
        <v>8428.5</v>
      </c>
      <c r="R672" s="6">
        <f t="shared" si="899"/>
        <v>8428.5</v>
      </c>
      <c r="S672" s="6">
        <f t="shared" si="897"/>
        <v>0</v>
      </c>
      <c r="T672" s="6">
        <f t="shared" si="897"/>
        <v>8428.5</v>
      </c>
      <c r="U672" s="6">
        <f t="shared" si="897"/>
        <v>0</v>
      </c>
      <c r="V672" s="6">
        <f t="shared" si="897"/>
        <v>8428.5</v>
      </c>
      <c r="W672" s="104"/>
    </row>
    <row r="673" spans="1:23" ht="15.75" hidden="1" outlineLevel="7" x14ac:dyDescent="0.2">
      <c r="A673" s="77" t="s">
        <v>590</v>
      </c>
      <c r="B673" s="77" t="s">
        <v>503</v>
      </c>
      <c r="C673" s="77" t="s">
        <v>300</v>
      </c>
      <c r="D673" s="77" t="s">
        <v>7</v>
      </c>
      <c r="E673" s="13" t="s">
        <v>8</v>
      </c>
      <c r="F673" s="7">
        <v>8428.5</v>
      </c>
      <c r="G673" s="7"/>
      <c r="H673" s="7">
        <f>SUM(F673:G673)</f>
        <v>8428.5</v>
      </c>
      <c r="I673" s="7"/>
      <c r="J673" s="7"/>
      <c r="K673" s="7"/>
      <c r="L673" s="7">
        <f>SUM(H673:K673)</f>
        <v>8428.5</v>
      </c>
      <c r="M673" s="7">
        <v>8428.5</v>
      </c>
      <c r="N673" s="7"/>
      <c r="O673" s="7">
        <f>SUM(M673:N673)</f>
        <v>8428.5</v>
      </c>
      <c r="P673" s="7"/>
      <c r="Q673" s="7">
        <f>SUM(O673:P673)</f>
        <v>8428.5</v>
      </c>
      <c r="R673" s="7">
        <v>8428.5</v>
      </c>
      <c r="S673" s="7"/>
      <c r="T673" s="7">
        <f>SUM(R673:S673)</f>
        <v>8428.5</v>
      </c>
      <c r="U673" s="7"/>
      <c r="V673" s="7">
        <f>SUM(T673:U673)</f>
        <v>8428.5</v>
      </c>
      <c r="W673" s="104"/>
    </row>
    <row r="674" spans="1:23" ht="31.5" hidden="1" outlineLevel="7" x14ac:dyDescent="0.2">
      <c r="A674" s="76" t="s">
        <v>590</v>
      </c>
      <c r="B674" s="76" t="s">
        <v>503</v>
      </c>
      <c r="C674" s="76" t="s">
        <v>34</v>
      </c>
      <c r="D674" s="76"/>
      <c r="E674" s="12" t="s">
        <v>35</v>
      </c>
      <c r="F674" s="6">
        <f t="shared" ref="F674:V676" si="900">F675</f>
        <v>96.4</v>
      </c>
      <c r="G674" s="6">
        <f t="shared" si="900"/>
        <v>0</v>
      </c>
      <c r="H674" s="6">
        <f t="shared" si="900"/>
        <v>96.4</v>
      </c>
      <c r="I674" s="6">
        <f t="shared" si="900"/>
        <v>0</v>
      </c>
      <c r="J674" s="6">
        <f t="shared" si="900"/>
        <v>0</v>
      </c>
      <c r="K674" s="6">
        <f t="shared" si="900"/>
        <v>0</v>
      </c>
      <c r="L674" s="6">
        <f t="shared" si="900"/>
        <v>96.4</v>
      </c>
      <c r="M674" s="6">
        <f t="shared" ref="M674:M676" si="901">M675</f>
        <v>96.4</v>
      </c>
      <c r="N674" s="6">
        <f t="shared" si="900"/>
        <v>0</v>
      </c>
      <c r="O674" s="6">
        <f t="shared" si="900"/>
        <v>96.4</v>
      </c>
      <c r="P674" s="6">
        <f t="shared" si="900"/>
        <v>0</v>
      </c>
      <c r="Q674" s="6">
        <f t="shared" si="900"/>
        <v>96.4</v>
      </c>
      <c r="R674" s="6">
        <f t="shared" ref="R674:R676" si="902">R675</f>
        <v>96.4</v>
      </c>
      <c r="S674" s="6">
        <f t="shared" si="900"/>
        <v>0</v>
      </c>
      <c r="T674" s="6">
        <f t="shared" si="900"/>
        <v>96.4</v>
      </c>
      <c r="U674" s="6">
        <f t="shared" si="900"/>
        <v>0</v>
      </c>
      <c r="V674" s="6">
        <f t="shared" si="900"/>
        <v>96.4</v>
      </c>
      <c r="W674" s="104"/>
    </row>
    <row r="675" spans="1:23" ht="15.75" hidden="1" outlineLevel="7" x14ac:dyDescent="0.2">
      <c r="A675" s="76" t="s">
        <v>590</v>
      </c>
      <c r="B675" s="76" t="s">
        <v>503</v>
      </c>
      <c r="C675" s="76" t="s">
        <v>76</v>
      </c>
      <c r="D675" s="76"/>
      <c r="E675" s="12" t="s">
        <v>77</v>
      </c>
      <c r="F675" s="6">
        <f t="shared" si="900"/>
        <v>96.4</v>
      </c>
      <c r="G675" s="6">
        <f t="shared" si="900"/>
        <v>0</v>
      </c>
      <c r="H675" s="6">
        <f t="shared" si="900"/>
        <v>96.4</v>
      </c>
      <c r="I675" s="6">
        <f t="shared" si="900"/>
        <v>0</v>
      </c>
      <c r="J675" s="6">
        <f t="shared" si="900"/>
        <v>0</v>
      </c>
      <c r="K675" s="6">
        <f t="shared" si="900"/>
        <v>0</v>
      </c>
      <c r="L675" s="6">
        <f t="shared" si="900"/>
        <v>96.4</v>
      </c>
      <c r="M675" s="6">
        <f t="shared" si="901"/>
        <v>96.4</v>
      </c>
      <c r="N675" s="6">
        <f t="shared" si="900"/>
        <v>0</v>
      </c>
      <c r="O675" s="6">
        <f t="shared" si="900"/>
        <v>96.4</v>
      </c>
      <c r="P675" s="6">
        <f t="shared" si="900"/>
        <v>0</v>
      </c>
      <c r="Q675" s="6">
        <f t="shared" si="900"/>
        <v>96.4</v>
      </c>
      <c r="R675" s="6">
        <f t="shared" si="902"/>
        <v>96.4</v>
      </c>
      <c r="S675" s="6">
        <f t="shared" si="900"/>
        <v>0</v>
      </c>
      <c r="T675" s="6">
        <f t="shared" si="900"/>
        <v>96.4</v>
      </c>
      <c r="U675" s="6">
        <f t="shared" si="900"/>
        <v>0</v>
      </c>
      <c r="V675" s="6">
        <f t="shared" si="900"/>
        <v>96.4</v>
      </c>
      <c r="W675" s="104"/>
    </row>
    <row r="676" spans="1:23" ht="30" hidden="1" customHeight="1" outlineLevel="7" x14ac:dyDescent="0.2">
      <c r="A676" s="76" t="s">
        <v>590</v>
      </c>
      <c r="B676" s="76" t="s">
        <v>503</v>
      </c>
      <c r="C676" s="76" t="s">
        <v>78</v>
      </c>
      <c r="D676" s="76"/>
      <c r="E676" s="12" t="s">
        <v>79</v>
      </c>
      <c r="F676" s="6">
        <f t="shared" si="900"/>
        <v>96.4</v>
      </c>
      <c r="G676" s="6">
        <f t="shared" si="900"/>
        <v>0</v>
      </c>
      <c r="H676" s="6">
        <f t="shared" si="900"/>
        <v>96.4</v>
      </c>
      <c r="I676" s="6">
        <f t="shared" si="900"/>
        <v>0</v>
      </c>
      <c r="J676" s="6">
        <f t="shared" si="900"/>
        <v>0</v>
      </c>
      <c r="K676" s="6">
        <f t="shared" si="900"/>
        <v>0</v>
      </c>
      <c r="L676" s="6">
        <f t="shared" si="900"/>
        <v>96.4</v>
      </c>
      <c r="M676" s="6">
        <f t="shared" si="901"/>
        <v>96.4</v>
      </c>
      <c r="N676" s="6">
        <f t="shared" si="900"/>
        <v>0</v>
      </c>
      <c r="O676" s="6">
        <f t="shared" si="900"/>
        <v>96.4</v>
      </c>
      <c r="P676" s="6">
        <f t="shared" si="900"/>
        <v>0</v>
      </c>
      <c r="Q676" s="6">
        <f t="shared" si="900"/>
        <v>96.4</v>
      </c>
      <c r="R676" s="6">
        <f t="shared" si="902"/>
        <v>96.4</v>
      </c>
      <c r="S676" s="6">
        <f t="shared" si="900"/>
        <v>0</v>
      </c>
      <c r="T676" s="6">
        <f t="shared" si="900"/>
        <v>96.4</v>
      </c>
      <c r="U676" s="6">
        <f t="shared" si="900"/>
        <v>0</v>
      </c>
      <c r="V676" s="6">
        <f t="shared" si="900"/>
        <v>96.4</v>
      </c>
      <c r="W676" s="104"/>
    </row>
    <row r="677" spans="1:23" ht="15.75" hidden="1" outlineLevel="7" x14ac:dyDescent="0.2">
      <c r="A677" s="76" t="s">
        <v>590</v>
      </c>
      <c r="B677" s="76" t="s">
        <v>503</v>
      </c>
      <c r="C677" s="76" t="s">
        <v>80</v>
      </c>
      <c r="D677" s="76"/>
      <c r="E677" s="12" t="s">
        <v>81</v>
      </c>
      <c r="F677" s="6">
        <f t="shared" ref="F677:V677" si="903">F678</f>
        <v>96.4</v>
      </c>
      <c r="G677" s="6">
        <f t="shared" si="903"/>
        <v>0</v>
      </c>
      <c r="H677" s="6">
        <f t="shared" si="903"/>
        <v>96.4</v>
      </c>
      <c r="I677" s="6">
        <f t="shared" si="903"/>
        <v>0</v>
      </c>
      <c r="J677" s="6">
        <f t="shared" si="903"/>
        <v>0</v>
      </c>
      <c r="K677" s="6">
        <f t="shared" si="903"/>
        <v>0</v>
      </c>
      <c r="L677" s="6">
        <f t="shared" si="903"/>
        <v>96.4</v>
      </c>
      <c r="M677" s="6">
        <f t="shared" ref="M677:R677" si="904">M678</f>
        <v>96.4</v>
      </c>
      <c r="N677" s="6">
        <f t="shared" si="903"/>
        <v>0</v>
      </c>
      <c r="O677" s="6">
        <f t="shared" si="903"/>
        <v>96.4</v>
      </c>
      <c r="P677" s="6">
        <f t="shared" si="903"/>
        <v>0</v>
      </c>
      <c r="Q677" s="6">
        <f t="shared" si="903"/>
        <v>96.4</v>
      </c>
      <c r="R677" s="6">
        <f t="shared" si="904"/>
        <v>96.4</v>
      </c>
      <c r="S677" s="6">
        <f t="shared" si="903"/>
        <v>0</v>
      </c>
      <c r="T677" s="6">
        <f t="shared" si="903"/>
        <v>96.4</v>
      </c>
      <c r="U677" s="6">
        <f t="shared" si="903"/>
        <v>0</v>
      </c>
      <c r="V677" s="6">
        <f t="shared" si="903"/>
        <v>96.4</v>
      </c>
      <c r="W677" s="104"/>
    </row>
    <row r="678" spans="1:23" ht="15.75" hidden="1" outlineLevel="7" x14ac:dyDescent="0.2">
      <c r="A678" s="77" t="s">
        <v>590</v>
      </c>
      <c r="B678" s="77" t="s">
        <v>503</v>
      </c>
      <c r="C678" s="77" t="s">
        <v>80</v>
      </c>
      <c r="D678" s="77" t="s">
        <v>7</v>
      </c>
      <c r="E678" s="13" t="s">
        <v>8</v>
      </c>
      <c r="F678" s="7">
        <v>96.4</v>
      </c>
      <c r="G678" s="7"/>
      <c r="H678" s="7">
        <f>SUM(F678:G678)</f>
        <v>96.4</v>
      </c>
      <c r="I678" s="7"/>
      <c r="J678" s="7"/>
      <c r="K678" s="7"/>
      <c r="L678" s="7">
        <f>SUM(H678:K678)</f>
        <v>96.4</v>
      </c>
      <c r="M678" s="7">
        <v>96.4</v>
      </c>
      <c r="N678" s="7"/>
      <c r="O678" s="7">
        <f>SUM(M678:N678)</f>
        <v>96.4</v>
      </c>
      <c r="P678" s="7"/>
      <c r="Q678" s="7">
        <f>SUM(O678:P678)</f>
        <v>96.4</v>
      </c>
      <c r="R678" s="7">
        <v>96.4</v>
      </c>
      <c r="S678" s="7"/>
      <c r="T678" s="7">
        <f>SUM(R678:S678)</f>
        <v>96.4</v>
      </c>
      <c r="U678" s="7"/>
      <c r="V678" s="7">
        <f>SUM(T678:U678)</f>
        <v>96.4</v>
      </c>
      <c r="W678" s="104"/>
    </row>
    <row r="679" spans="1:23" ht="15.75" hidden="1" outlineLevel="7" x14ac:dyDescent="0.2">
      <c r="A679" s="76" t="s">
        <v>590</v>
      </c>
      <c r="B679" s="76" t="s">
        <v>505</v>
      </c>
      <c r="C679" s="77"/>
      <c r="D679" s="77"/>
      <c r="E679" s="91" t="s">
        <v>506</v>
      </c>
      <c r="F679" s="6">
        <f t="shared" ref="F679:V684" si="905">F680</f>
        <v>32</v>
      </c>
      <c r="G679" s="6">
        <f t="shared" si="905"/>
        <v>0</v>
      </c>
      <c r="H679" s="6">
        <f t="shared" si="905"/>
        <v>32</v>
      </c>
      <c r="I679" s="6">
        <f t="shared" si="905"/>
        <v>0</v>
      </c>
      <c r="J679" s="6">
        <f t="shared" si="905"/>
        <v>0</v>
      </c>
      <c r="K679" s="6">
        <f t="shared" si="905"/>
        <v>0</v>
      </c>
      <c r="L679" s="6">
        <f t="shared" si="905"/>
        <v>32</v>
      </c>
      <c r="M679" s="6">
        <f t="shared" si="905"/>
        <v>24.6</v>
      </c>
      <c r="N679" s="6">
        <f t="shared" si="905"/>
        <v>0</v>
      </c>
      <c r="O679" s="6">
        <f t="shared" si="905"/>
        <v>24.6</v>
      </c>
      <c r="P679" s="6">
        <f t="shared" si="905"/>
        <v>0</v>
      </c>
      <c r="Q679" s="6">
        <f t="shared" si="905"/>
        <v>24.6</v>
      </c>
      <c r="R679" s="6">
        <f t="shared" ref="R679:R684" si="906">R680</f>
        <v>21.4</v>
      </c>
      <c r="S679" s="6">
        <f t="shared" si="905"/>
        <v>0</v>
      </c>
      <c r="T679" s="6">
        <f t="shared" si="905"/>
        <v>21.4</v>
      </c>
      <c r="U679" s="6">
        <f t="shared" si="905"/>
        <v>0</v>
      </c>
      <c r="V679" s="6">
        <f t="shared" si="905"/>
        <v>21.4</v>
      </c>
      <c r="W679" s="104"/>
    </row>
    <row r="680" spans="1:23" ht="15.75" hidden="1" outlineLevel="7" x14ac:dyDescent="0.2">
      <c r="A680" s="76" t="s">
        <v>590</v>
      </c>
      <c r="B680" s="76" t="s">
        <v>507</v>
      </c>
      <c r="C680" s="76"/>
      <c r="D680" s="76"/>
      <c r="E680" s="12" t="s">
        <v>508</v>
      </c>
      <c r="F680" s="6">
        <f t="shared" si="905"/>
        <v>32</v>
      </c>
      <c r="G680" s="6">
        <f t="shared" si="905"/>
        <v>0</v>
      </c>
      <c r="H680" s="6">
        <f t="shared" si="905"/>
        <v>32</v>
      </c>
      <c r="I680" s="6">
        <f t="shared" si="905"/>
        <v>0</v>
      </c>
      <c r="J680" s="6">
        <f t="shared" si="905"/>
        <v>0</v>
      </c>
      <c r="K680" s="6">
        <f t="shared" si="905"/>
        <v>0</v>
      </c>
      <c r="L680" s="6">
        <f t="shared" si="905"/>
        <v>32</v>
      </c>
      <c r="M680" s="6">
        <f t="shared" si="905"/>
        <v>24.6</v>
      </c>
      <c r="N680" s="6">
        <f t="shared" si="905"/>
        <v>0</v>
      </c>
      <c r="O680" s="6">
        <f t="shared" si="905"/>
        <v>24.6</v>
      </c>
      <c r="P680" s="6">
        <f t="shared" si="905"/>
        <v>0</v>
      </c>
      <c r="Q680" s="6">
        <f t="shared" si="905"/>
        <v>24.6</v>
      </c>
      <c r="R680" s="6">
        <f t="shared" si="906"/>
        <v>21.4</v>
      </c>
      <c r="S680" s="6">
        <f t="shared" si="905"/>
        <v>0</v>
      </c>
      <c r="T680" s="6">
        <f t="shared" si="905"/>
        <v>21.4</v>
      </c>
      <c r="U680" s="6">
        <f t="shared" si="905"/>
        <v>0</v>
      </c>
      <c r="V680" s="6">
        <f t="shared" si="905"/>
        <v>21.4</v>
      </c>
      <c r="W680" s="104"/>
    </row>
    <row r="681" spans="1:23" ht="31.5" hidden="1" outlineLevel="7" x14ac:dyDescent="0.2">
      <c r="A681" s="76" t="s">
        <v>590</v>
      </c>
      <c r="B681" s="76" t="s">
        <v>507</v>
      </c>
      <c r="C681" s="76" t="s">
        <v>34</v>
      </c>
      <c r="D681" s="76"/>
      <c r="E681" s="12" t="s">
        <v>35</v>
      </c>
      <c r="F681" s="6">
        <f t="shared" si="905"/>
        <v>32</v>
      </c>
      <c r="G681" s="6">
        <f t="shared" si="905"/>
        <v>0</v>
      </c>
      <c r="H681" s="6">
        <f t="shared" si="905"/>
        <v>32</v>
      </c>
      <c r="I681" s="6">
        <f t="shared" si="905"/>
        <v>0</v>
      </c>
      <c r="J681" s="6">
        <f t="shared" si="905"/>
        <v>0</v>
      </c>
      <c r="K681" s="6">
        <f t="shared" si="905"/>
        <v>0</v>
      </c>
      <c r="L681" s="6">
        <f t="shared" si="905"/>
        <v>32</v>
      </c>
      <c r="M681" s="6">
        <f t="shared" si="905"/>
        <v>24.6</v>
      </c>
      <c r="N681" s="6">
        <f t="shared" si="905"/>
        <v>0</v>
      </c>
      <c r="O681" s="6">
        <f t="shared" si="905"/>
        <v>24.6</v>
      </c>
      <c r="P681" s="6">
        <f t="shared" si="905"/>
        <v>0</v>
      </c>
      <c r="Q681" s="6">
        <f t="shared" si="905"/>
        <v>24.6</v>
      </c>
      <c r="R681" s="6">
        <f t="shared" si="906"/>
        <v>21.4</v>
      </c>
      <c r="S681" s="6">
        <f t="shared" si="905"/>
        <v>0</v>
      </c>
      <c r="T681" s="6">
        <f t="shared" si="905"/>
        <v>21.4</v>
      </c>
      <c r="U681" s="6">
        <f t="shared" si="905"/>
        <v>0</v>
      </c>
      <c r="V681" s="6">
        <f t="shared" si="905"/>
        <v>21.4</v>
      </c>
      <c r="W681" s="104"/>
    </row>
    <row r="682" spans="1:23" ht="15.75" hidden="1" outlineLevel="7" x14ac:dyDescent="0.2">
      <c r="A682" s="76" t="s">
        <v>590</v>
      </c>
      <c r="B682" s="76" t="s">
        <v>507</v>
      </c>
      <c r="C682" s="76" t="s">
        <v>76</v>
      </c>
      <c r="D682" s="76"/>
      <c r="E682" s="12" t="s">
        <v>77</v>
      </c>
      <c r="F682" s="6">
        <f t="shared" si="905"/>
        <v>32</v>
      </c>
      <c r="G682" s="6">
        <f t="shared" si="905"/>
        <v>0</v>
      </c>
      <c r="H682" s="6">
        <f t="shared" si="905"/>
        <v>32</v>
      </c>
      <c r="I682" s="6">
        <f t="shared" si="905"/>
        <v>0</v>
      </c>
      <c r="J682" s="6">
        <f t="shared" si="905"/>
        <v>0</v>
      </c>
      <c r="K682" s="6">
        <f t="shared" si="905"/>
        <v>0</v>
      </c>
      <c r="L682" s="6">
        <f t="shared" si="905"/>
        <v>32</v>
      </c>
      <c r="M682" s="6">
        <f t="shared" si="905"/>
        <v>24.6</v>
      </c>
      <c r="N682" s="6">
        <f t="shared" si="905"/>
        <v>0</v>
      </c>
      <c r="O682" s="6">
        <f t="shared" si="905"/>
        <v>24.6</v>
      </c>
      <c r="P682" s="6">
        <f t="shared" si="905"/>
        <v>0</v>
      </c>
      <c r="Q682" s="6">
        <f t="shared" si="905"/>
        <v>24.6</v>
      </c>
      <c r="R682" s="6">
        <f t="shared" si="906"/>
        <v>21.4</v>
      </c>
      <c r="S682" s="6">
        <f t="shared" si="905"/>
        <v>0</v>
      </c>
      <c r="T682" s="6">
        <f t="shared" si="905"/>
        <v>21.4</v>
      </c>
      <c r="U682" s="6">
        <f t="shared" si="905"/>
        <v>0</v>
      </c>
      <c r="V682" s="6">
        <f t="shared" si="905"/>
        <v>21.4</v>
      </c>
      <c r="W682" s="104"/>
    </row>
    <row r="683" spans="1:23" ht="30" hidden="1" customHeight="1" outlineLevel="7" x14ac:dyDescent="0.2">
      <c r="A683" s="76" t="s">
        <v>590</v>
      </c>
      <c r="B683" s="76" t="s">
        <v>507</v>
      </c>
      <c r="C683" s="76" t="s">
        <v>78</v>
      </c>
      <c r="D683" s="76"/>
      <c r="E683" s="12" t="s">
        <v>79</v>
      </c>
      <c r="F683" s="6">
        <f t="shared" si="905"/>
        <v>32</v>
      </c>
      <c r="G683" s="6">
        <f t="shared" si="905"/>
        <v>0</v>
      </c>
      <c r="H683" s="6">
        <f t="shared" si="905"/>
        <v>32</v>
      </c>
      <c r="I683" s="6">
        <f t="shared" si="905"/>
        <v>0</v>
      </c>
      <c r="J683" s="6">
        <f t="shared" si="905"/>
        <v>0</v>
      </c>
      <c r="K683" s="6">
        <f t="shared" si="905"/>
        <v>0</v>
      </c>
      <c r="L683" s="6">
        <f t="shared" si="905"/>
        <v>32</v>
      </c>
      <c r="M683" s="6">
        <f t="shared" si="905"/>
        <v>24.6</v>
      </c>
      <c r="N683" s="6">
        <f t="shared" si="905"/>
        <v>0</v>
      </c>
      <c r="O683" s="6">
        <f t="shared" si="905"/>
        <v>24.6</v>
      </c>
      <c r="P683" s="6">
        <f t="shared" si="905"/>
        <v>0</v>
      </c>
      <c r="Q683" s="6">
        <f t="shared" si="905"/>
        <v>24.6</v>
      </c>
      <c r="R683" s="6">
        <f t="shared" si="906"/>
        <v>21.4</v>
      </c>
      <c r="S683" s="6">
        <f t="shared" si="905"/>
        <v>0</v>
      </c>
      <c r="T683" s="6">
        <f t="shared" si="905"/>
        <v>21.4</v>
      </c>
      <c r="U683" s="6">
        <f t="shared" si="905"/>
        <v>0</v>
      </c>
      <c r="V683" s="6">
        <f t="shared" si="905"/>
        <v>21.4</v>
      </c>
      <c r="W683" s="104"/>
    </row>
    <row r="684" spans="1:23" ht="15.75" hidden="1" outlineLevel="7" x14ac:dyDescent="0.2">
      <c r="A684" s="76" t="s">
        <v>590</v>
      </c>
      <c r="B684" s="76" t="s">
        <v>507</v>
      </c>
      <c r="C684" s="76" t="s">
        <v>80</v>
      </c>
      <c r="D684" s="76"/>
      <c r="E684" s="12" t="s">
        <v>81</v>
      </c>
      <c r="F684" s="6">
        <f t="shared" si="905"/>
        <v>32</v>
      </c>
      <c r="G684" s="6">
        <f t="shared" si="905"/>
        <v>0</v>
      </c>
      <c r="H684" s="6">
        <f t="shared" si="905"/>
        <v>32</v>
      </c>
      <c r="I684" s="6">
        <f t="shared" si="905"/>
        <v>0</v>
      </c>
      <c r="J684" s="6">
        <f t="shared" si="905"/>
        <v>0</v>
      </c>
      <c r="K684" s="6">
        <f t="shared" si="905"/>
        <v>0</v>
      </c>
      <c r="L684" s="6">
        <f t="shared" si="905"/>
        <v>32</v>
      </c>
      <c r="M684" s="6">
        <f t="shared" si="905"/>
        <v>24.6</v>
      </c>
      <c r="N684" s="6">
        <f t="shared" si="905"/>
        <v>0</v>
      </c>
      <c r="O684" s="6">
        <f t="shared" si="905"/>
        <v>24.6</v>
      </c>
      <c r="P684" s="6">
        <f t="shared" si="905"/>
        <v>0</v>
      </c>
      <c r="Q684" s="6">
        <f t="shared" si="905"/>
        <v>24.6</v>
      </c>
      <c r="R684" s="6">
        <f t="shared" si="906"/>
        <v>21.4</v>
      </c>
      <c r="S684" s="6">
        <f t="shared" si="905"/>
        <v>0</v>
      </c>
      <c r="T684" s="6">
        <f t="shared" si="905"/>
        <v>21.4</v>
      </c>
      <c r="U684" s="6">
        <f t="shared" si="905"/>
        <v>0</v>
      </c>
      <c r="V684" s="6">
        <f t="shared" si="905"/>
        <v>21.4</v>
      </c>
      <c r="W684" s="104"/>
    </row>
    <row r="685" spans="1:23" ht="15.75" hidden="1" outlineLevel="7" x14ac:dyDescent="0.2">
      <c r="A685" s="77" t="s">
        <v>590</v>
      </c>
      <c r="B685" s="77" t="s">
        <v>507</v>
      </c>
      <c r="C685" s="77" t="s">
        <v>80</v>
      </c>
      <c r="D685" s="77" t="s">
        <v>7</v>
      </c>
      <c r="E685" s="13" t="s">
        <v>8</v>
      </c>
      <c r="F685" s="7">
        <v>32</v>
      </c>
      <c r="G685" s="7"/>
      <c r="H685" s="7">
        <f>SUM(F685:G685)</f>
        <v>32</v>
      </c>
      <c r="I685" s="7"/>
      <c r="J685" s="7"/>
      <c r="K685" s="7"/>
      <c r="L685" s="7">
        <f>SUM(H685:K685)</f>
        <v>32</v>
      </c>
      <c r="M685" s="7">
        <v>24.6</v>
      </c>
      <c r="N685" s="7"/>
      <c r="O685" s="7">
        <f>SUM(M685:N685)</f>
        <v>24.6</v>
      </c>
      <c r="P685" s="7"/>
      <c r="Q685" s="7">
        <f>SUM(O685:P685)</f>
        <v>24.6</v>
      </c>
      <c r="R685" s="7">
        <v>21.4</v>
      </c>
      <c r="S685" s="7"/>
      <c r="T685" s="7">
        <f>SUM(R685:S685)</f>
        <v>21.4</v>
      </c>
      <c r="U685" s="7"/>
      <c r="V685" s="7">
        <f>SUM(T685:U685)</f>
        <v>21.4</v>
      </c>
      <c r="W685" s="104"/>
    </row>
    <row r="686" spans="1:23" ht="15.75" hidden="1" outlineLevel="7" x14ac:dyDescent="0.2">
      <c r="A686" s="76" t="s">
        <v>590</v>
      </c>
      <c r="B686" s="76" t="s">
        <v>574</v>
      </c>
      <c r="C686" s="77"/>
      <c r="D686" s="77"/>
      <c r="E686" s="91" t="s">
        <v>575</v>
      </c>
      <c r="F686" s="6">
        <f t="shared" ref="F686:V691" si="907">F687</f>
        <v>1000</v>
      </c>
      <c r="G686" s="6">
        <f t="shared" si="907"/>
        <v>0</v>
      </c>
      <c r="H686" s="6">
        <f t="shared" si="907"/>
        <v>1000</v>
      </c>
      <c r="I686" s="6">
        <f t="shared" si="907"/>
        <v>0</v>
      </c>
      <c r="J686" s="6">
        <f t="shared" si="907"/>
        <v>0</v>
      </c>
      <c r="K686" s="6">
        <f t="shared" si="907"/>
        <v>0</v>
      </c>
      <c r="L686" s="6">
        <f t="shared" si="907"/>
        <v>1000</v>
      </c>
      <c r="M686" s="6">
        <f t="shared" ref="M686:M691" si="908">M687</f>
        <v>1000</v>
      </c>
      <c r="N686" s="6">
        <f t="shared" si="907"/>
        <v>0</v>
      </c>
      <c r="O686" s="6">
        <f t="shared" si="907"/>
        <v>1000</v>
      </c>
      <c r="P686" s="6">
        <f t="shared" si="907"/>
        <v>0</v>
      </c>
      <c r="Q686" s="6">
        <f t="shared" si="907"/>
        <v>1000</v>
      </c>
      <c r="R686" s="6">
        <f t="shared" ref="R686:R691" si="909">R687</f>
        <v>1000</v>
      </c>
      <c r="S686" s="6">
        <f t="shared" si="907"/>
        <v>0</v>
      </c>
      <c r="T686" s="6">
        <f t="shared" si="907"/>
        <v>1000</v>
      </c>
      <c r="U686" s="6">
        <f t="shared" si="907"/>
        <v>0</v>
      </c>
      <c r="V686" s="6">
        <f t="shared" si="907"/>
        <v>1000</v>
      </c>
      <c r="W686" s="104"/>
    </row>
    <row r="687" spans="1:23" ht="15.75" hidden="1" outlineLevel="7" x14ac:dyDescent="0.2">
      <c r="A687" s="76" t="s">
        <v>590</v>
      </c>
      <c r="B687" s="76" t="s">
        <v>578</v>
      </c>
      <c r="C687" s="76"/>
      <c r="D687" s="76"/>
      <c r="E687" s="12" t="s">
        <v>579</v>
      </c>
      <c r="F687" s="6">
        <f t="shared" si="907"/>
        <v>1000</v>
      </c>
      <c r="G687" s="6">
        <f t="shared" si="907"/>
        <v>0</v>
      </c>
      <c r="H687" s="6">
        <f t="shared" si="907"/>
        <v>1000</v>
      </c>
      <c r="I687" s="6">
        <f t="shared" si="907"/>
        <v>0</v>
      </c>
      <c r="J687" s="6">
        <f t="shared" si="907"/>
        <v>0</v>
      </c>
      <c r="K687" s="6">
        <f t="shared" si="907"/>
        <v>0</v>
      </c>
      <c r="L687" s="6">
        <f t="shared" si="907"/>
        <v>1000</v>
      </c>
      <c r="M687" s="6">
        <f t="shared" si="908"/>
        <v>1000</v>
      </c>
      <c r="N687" s="6">
        <f t="shared" si="907"/>
        <v>0</v>
      </c>
      <c r="O687" s="6">
        <f t="shared" si="907"/>
        <v>1000</v>
      </c>
      <c r="P687" s="6">
        <f t="shared" si="907"/>
        <v>0</v>
      </c>
      <c r="Q687" s="6">
        <f t="shared" si="907"/>
        <v>1000</v>
      </c>
      <c r="R687" s="6">
        <f t="shared" si="909"/>
        <v>1000</v>
      </c>
      <c r="S687" s="6">
        <f t="shared" si="907"/>
        <v>0</v>
      </c>
      <c r="T687" s="6">
        <f t="shared" si="907"/>
        <v>1000</v>
      </c>
      <c r="U687" s="6">
        <f t="shared" si="907"/>
        <v>0</v>
      </c>
      <c r="V687" s="6">
        <f t="shared" si="907"/>
        <v>1000</v>
      </c>
      <c r="W687" s="104"/>
    </row>
    <row r="688" spans="1:23" ht="31.5" hidden="1" outlineLevel="2" x14ac:dyDescent="0.2">
      <c r="A688" s="76" t="s">
        <v>590</v>
      </c>
      <c r="B688" s="76" t="s">
        <v>578</v>
      </c>
      <c r="C688" s="76" t="s">
        <v>24</v>
      </c>
      <c r="D688" s="76"/>
      <c r="E688" s="12" t="s">
        <v>25</v>
      </c>
      <c r="F688" s="6">
        <f t="shared" si="907"/>
        <v>1000</v>
      </c>
      <c r="G688" s="6">
        <f t="shared" si="907"/>
        <v>0</v>
      </c>
      <c r="H688" s="6">
        <f t="shared" si="907"/>
        <v>1000</v>
      </c>
      <c r="I688" s="6">
        <f t="shared" si="907"/>
        <v>0</v>
      </c>
      <c r="J688" s="6">
        <f t="shared" si="907"/>
        <v>0</v>
      </c>
      <c r="K688" s="6">
        <f t="shared" si="907"/>
        <v>0</v>
      </c>
      <c r="L688" s="6">
        <f t="shared" si="907"/>
        <v>1000</v>
      </c>
      <c r="M688" s="6">
        <f t="shared" si="908"/>
        <v>1000</v>
      </c>
      <c r="N688" s="6">
        <f t="shared" si="907"/>
        <v>0</v>
      </c>
      <c r="O688" s="6">
        <f t="shared" si="907"/>
        <v>1000</v>
      </c>
      <c r="P688" s="6">
        <f t="shared" si="907"/>
        <v>0</v>
      </c>
      <c r="Q688" s="6">
        <f t="shared" si="907"/>
        <v>1000</v>
      </c>
      <c r="R688" s="6">
        <f t="shared" si="909"/>
        <v>1000</v>
      </c>
      <c r="S688" s="6">
        <f t="shared" si="907"/>
        <v>0</v>
      </c>
      <c r="T688" s="6">
        <f t="shared" si="907"/>
        <v>1000</v>
      </c>
      <c r="U688" s="6">
        <f t="shared" si="907"/>
        <v>0</v>
      </c>
      <c r="V688" s="6">
        <f t="shared" si="907"/>
        <v>1000</v>
      </c>
      <c r="W688" s="104"/>
    </row>
    <row r="689" spans="1:23" ht="31.5" hidden="1" outlineLevel="3" x14ac:dyDescent="0.2">
      <c r="A689" s="76" t="s">
        <v>590</v>
      </c>
      <c r="B689" s="76" t="s">
        <v>578</v>
      </c>
      <c r="C689" s="76" t="s">
        <v>26</v>
      </c>
      <c r="D689" s="76"/>
      <c r="E689" s="12" t="s">
        <v>27</v>
      </c>
      <c r="F689" s="6">
        <f t="shared" si="907"/>
        <v>1000</v>
      </c>
      <c r="G689" s="6">
        <f t="shared" si="907"/>
        <v>0</v>
      </c>
      <c r="H689" s="6">
        <f t="shared" si="907"/>
        <v>1000</v>
      </c>
      <c r="I689" s="6">
        <f t="shared" si="907"/>
        <v>0</v>
      </c>
      <c r="J689" s="6">
        <f t="shared" si="907"/>
        <v>0</v>
      </c>
      <c r="K689" s="6">
        <f t="shared" si="907"/>
        <v>0</v>
      </c>
      <c r="L689" s="6">
        <f t="shared" si="907"/>
        <v>1000</v>
      </c>
      <c r="M689" s="6">
        <f t="shared" si="908"/>
        <v>1000</v>
      </c>
      <c r="N689" s="6">
        <f t="shared" si="907"/>
        <v>0</v>
      </c>
      <c r="O689" s="6">
        <f t="shared" si="907"/>
        <v>1000</v>
      </c>
      <c r="P689" s="6">
        <f t="shared" si="907"/>
        <v>0</v>
      </c>
      <c r="Q689" s="6">
        <f t="shared" si="907"/>
        <v>1000</v>
      </c>
      <c r="R689" s="6">
        <f t="shared" si="909"/>
        <v>1000</v>
      </c>
      <c r="S689" s="6">
        <f t="shared" si="907"/>
        <v>0</v>
      </c>
      <c r="T689" s="6">
        <f t="shared" si="907"/>
        <v>1000</v>
      </c>
      <c r="U689" s="6">
        <f t="shared" si="907"/>
        <v>0</v>
      </c>
      <c r="V689" s="6">
        <f t="shared" si="907"/>
        <v>1000</v>
      </c>
      <c r="W689" s="104"/>
    </row>
    <row r="690" spans="1:23" ht="21.75" hidden="1" customHeight="1" outlineLevel="4" x14ac:dyDescent="0.2">
      <c r="A690" s="76" t="s">
        <v>590</v>
      </c>
      <c r="B690" s="76" t="s">
        <v>578</v>
      </c>
      <c r="C690" s="76" t="s">
        <v>259</v>
      </c>
      <c r="D690" s="76"/>
      <c r="E690" s="12" t="s">
        <v>260</v>
      </c>
      <c r="F690" s="6">
        <f t="shared" si="907"/>
        <v>1000</v>
      </c>
      <c r="G690" s="6">
        <f t="shared" si="907"/>
        <v>0</v>
      </c>
      <c r="H690" s="6">
        <f t="shared" si="907"/>
        <v>1000</v>
      </c>
      <c r="I690" s="6">
        <f t="shared" si="907"/>
        <v>0</v>
      </c>
      <c r="J690" s="6">
        <f t="shared" si="907"/>
        <v>0</v>
      </c>
      <c r="K690" s="6">
        <f t="shared" si="907"/>
        <v>0</v>
      </c>
      <c r="L690" s="6">
        <f t="shared" si="907"/>
        <v>1000</v>
      </c>
      <c r="M690" s="6">
        <f t="shared" si="908"/>
        <v>1000</v>
      </c>
      <c r="N690" s="6">
        <f t="shared" si="907"/>
        <v>0</v>
      </c>
      <c r="O690" s="6">
        <f t="shared" si="907"/>
        <v>1000</v>
      </c>
      <c r="P690" s="6">
        <f t="shared" si="907"/>
        <v>0</v>
      </c>
      <c r="Q690" s="6">
        <f t="shared" si="907"/>
        <v>1000</v>
      </c>
      <c r="R690" s="6">
        <f t="shared" si="909"/>
        <v>1000</v>
      </c>
      <c r="S690" s="6">
        <f t="shared" si="907"/>
        <v>0</v>
      </c>
      <c r="T690" s="6">
        <f t="shared" si="907"/>
        <v>1000</v>
      </c>
      <c r="U690" s="6">
        <f t="shared" si="907"/>
        <v>0</v>
      </c>
      <c r="V690" s="6">
        <f t="shared" si="907"/>
        <v>1000</v>
      </c>
      <c r="W690" s="104"/>
    </row>
    <row r="691" spans="1:23" ht="47.25" hidden="1" outlineLevel="5" x14ac:dyDescent="0.2">
      <c r="A691" s="76" t="s">
        <v>590</v>
      </c>
      <c r="B691" s="76" t="s">
        <v>578</v>
      </c>
      <c r="C691" s="76" t="s">
        <v>464</v>
      </c>
      <c r="D691" s="76"/>
      <c r="E691" s="12" t="s">
        <v>465</v>
      </c>
      <c r="F691" s="6">
        <f t="shared" si="907"/>
        <v>1000</v>
      </c>
      <c r="G691" s="6">
        <f t="shared" si="907"/>
        <v>0</v>
      </c>
      <c r="H691" s="6">
        <f t="shared" si="907"/>
        <v>1000</v>
      </c>
      <c r="I691" s="6">
        <f t="shared" si="907"/>
        <v>0</v>
      </c>
      <c r="J691" s="6">
        <f t="shared" si="907"/>
        <v>0</v>
      </c>
      <c r="K691" s="6">
        <f t="shared" si="907"/>
        <v>0</v>
      </c>
      <c r="L691" s="6">
        <f t="shared" si="907"/>
        <v>1000</v>
      </c>
      <c r="M691" s="6">
        <f t="shared" si="908"/>
        <v>1000</v>
      </c>
      <c r="N691" s="6">
        <f t="shared" si="907"/>
        <v>0</v>
      </c>
      <c r="O691" s="6">
        <f t="shared" si="907"/>
        <v>1000</v>
      </c>
      <c r="P691" s="6">
        <f t="shared" si="907"/>
        <v>0</v>
      </c>
      <c r="Q691" s="6">
        <f t="shared" si="907"/>
        <v>1000</v>
      </c>
      <c r="R691" s="6">
        <f t="shared" si="909"/>
        <v>1000</v>
      </c>
      <c r="S691" s="6">
        <f t="shared" si="907"/>
        <v>0</v>
      </c>
      <c r="T691" s="6">
        <f t="shared" si="907"/>
        <v>1000</v>
      </c>
      <c r="U691" s="6">
        <f t="shared" si="907"/>
        <v>0</v>
      </c>
      <c r="V691" s="6">
        <f t="shared" si="907"/>
        <v>1000</v>
      </c>
      <c r="W691" s="104"/>
    </row>
    <row r="692" spans="1:23" ht="15.75" hidden="1" outlineLevel="7" x14ac:dyDescent="0.2">
      <c r="A692" s="77" t="s">
        <v>590</v>
      </c>
      <c r="B692" s="77" t="s">
        <v>578</v>
      </c>
      <c r="C692" s="77" t="s">
        <v>464</v>
      </c>
      <c r="D692" s="77" t="s">
        <v>21</v>
      </c>
      <c r="E692" s="13" t="s">
        <v>22</v>
      </c>
      <c r="F692" s="7">
        <v>1000</v>
      </c>
      <c r="G692" s="7"/>
      <c r="H692" s="7">
        <f>SUM(F692:G692)</f>
        <v>1000</v>
      </c>
      <c r="I692" s="7"/>
      <c r="J692" s="7"/>
      <c r="K692" s="7"/>
      <c r="L692" s="7">
        <f>SUM(H692:K692)</f>
        <v>1000</v>
      </c>
      <c r="M692" s="7">
        <v>1000</v>
      </c>
      <c r="N692" s="7"/>
      <c r="O692" s="7">
        <f>SUM(M692:N692)</f>
        <v>1000</v>
      </c>
      <c r="P692" s="7"/>
      <c r="Q692" s="7">
        <f>SUM(O692:P692)</f>
        <v>1000</v>
      </c>
      <c r="R692" s="7">
        <v>1000</v>
      </c>
      <c r="S692" s="7"/>
      <c r="T692" s="7">
        <f>SUM(R692:S692)</f>
        <v>1000</v>
      </c>
      <c r="U692" s="7"/>
      <c r="V692" s="7">
        <f>SUM(T692:U692)</f>
        <v>1000</v>
      </c>
      <c r="W692" s="104"/>
    </row>
    <row r="693" spans="1:23" ht="15.75" outlineLevel="7" x14ac:dyDescent="0.2">
      <c r="A693" s="77"/>
      <c r="B693" s="77"/>
      <c r="C693" s="77"/>
      <c r="D693" s="77"/>
      <c r="E693" s="13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104"/>
    </row>
    <row r="694" spans="1:23" ht="15.75" x14ac:dyDescent="0.2">
      <c r="A694" s="76" t="s">
        <v>592</v>
      </c>
      <c r="B694" s="76"/>
      <c r="C694" s="76"/>
      <c r="D694" s="76"/>
      <c r="E694" s="12" t="s">
        <v>593</v>
      </c>
      <c r="F694" s="6">
        <f t="shared" ref="F694:V694" si="910">F695+F702+F848+F871</f>
        <v>1700262.71</v>
      </c>
      <c r="G694" s="6">
        <f t="shared" si="910"/>
        <v>80316.747830000008</v>
      </c>
      <c r="H694" s="6">
        <f t="shared" si="910"/>
        <v>1780579.45783</v>
      </c>
      <c r="I694" s="6">
        <f t="shared" si="910"/>
        <v>66874.817900000009</v>
      </c>
      <c r="J694" s="6">
        <f t="shared" si="910"/>
        <v>8339.3535000000011</v>
      </c>
      <c r="K694" s="6">
        <f t="shared" si="910"/>
        <v>30569.662190000003</v>
      </c>
      <c r="L694" s="6">
        <f t="shared" si="910"/>
        <v>1886363.2914199999</v>
      </c>
      <c r="M694" s="6">
        <f t="shared" si="910"/>
        <v>1693786.7</v>
      </c>
      <c r="N694" s="6">
        <f t="shared" si="910"/>
        <v>34.1</v>
      </c>
      <c r="O694" s="6">
        <f t="shared" si="910"/>
        <v>1693820.8</v>
      </c>
      <c r="P694" s="6">
        <f t="shared" si="910"/>
        <v>10260.468000000001</v>
      </c>
      <c r="Q694" s="6">
        <f t="shared" si="910"/>
        <v>1704081.2679999999</v>
      </c>
      <c r="R694" s="6">
        <f t="shared" si="910"/>
        <v>1698163.6099999999</v>
      </c>
      <c r="S694" s="6">
        <f t="shared" si="910"/>
        <v>28.9</v>
      </c>
      <c r="T694" s="6">
        <f t="shared" si="910"/>
        <v>1698192.5099999998</v>
      </c>
      <c r="U694" s="6">
        <f t="shared" si="910"/>
        <v>9528.630000000001</v>
      </c>
      <c r="V694" s="6">
        <f t="shared" si="910"/>
        <v>1707721.14</v>
      </c>
      <c r="W694" s="104"/>
    </row>
    <row r="695" spans="1:23" ht="15.75" hidden="1" x14ac:dyDescent="0.2">
      <c r="A695" s="76" t="s">
        <v>592</v>
      </c>
      <c r="B695" s="76" t="s">
        <v>499</v>
      </c>
      <c r="C695" s="76"/>
      <c r="D695" s="76"/>
      <c r="E695" s="91" t="s">
        <v>500</v>
      </c>
      <c r="F695" s="6">
        <f t="shared" ref="F695:V700" si="911">F696</f>
        <v>35.4</v>
      </c>
      <c r="G695" s="6">
        <f t="shared" si="911"/>
        <v>0</v>
      </c>
      <c r="H695" s="6">
        <f t="shared" si="911"/>
        <v>35.4</v>
      </c>
      <c r="I695" s="6">
        <f t="shared" si="911"/>
        <v>0</v>
      </c>
      <c r="J695" s="6">
        <f t="shared" si="911"/>
        <v>0</v>
      </c>
      <c r="K695" s="6">
        <f t="shared" si="911"/>
        <v>0</v>
      </c>
      <c r="L695" s="6">
        <f t="shared" si="911"/>
        <v>35.4</v>
      </c>
      <c r="M695" s="6">
        <f t="shared" ref="M695:M700" si="912">M696</f>
        <v>35.4</v>
      </c>
      <c r="N695" s="6">
        <f t="shared" si="911"/>
        <v>0</v>
      </c>
      <c r="O695" s="6">
        <f t="shared" si="911"/>
        <v>35.4</v>
      </c>
      <c r="P695" s="6">
        <f t="shared" si="911"/>
        <v>0</v>
      </c>
      <c r="Q695" s="6">
        <f t="shared" si="911"/>
        <v>35.4</v>
      </c>
      <c r="R695" s="6">
        <f t="shared" ref="R695:R700" si="913">R696</f>
        <v>35.4</v>
      </c>
      <c r="S695" s="6">
        <f t="shared" si="911"/>
        <v>0</v>
      </c>
      <c r="T695" s="6">
        <f t="shared" si="911"/>
        <v>35.4</v>
      </c>
      <c r="U695" s="6">
        <f t="shared" si="911"/>
        <v>0</v>
      </c>
      <c r="V695" s="6">
        <f t="shared" si="911"/>
        <v>35.4</v>
      </c>
      <c r="W695" s="104"/>
    </row>
    <row r="696" spans="1:23" ht="15.75" hidden="1" outlineLevel="1" x14ac:dyDescent="0.2">
      <c r="A696" s="76" t="s">
        <v>592</v>
      </c>
      <c r="B696" s="76" t="s">
        <v>503</v>
      </c>
      <c r="C696" s="76"/>
      <c r="D696" s="76"/>
      <c r="E696" s="12" t="s">
        <v>504</v>
      </c>
      <c r="F696" s="6">
        <f t="shared" si="911"/>
        <v>35.4</v>
      </c>
      <c r="G696" s="6">
        <f t="shared" si="911"/>
        <v>0</v>
      </c>
      <c r="H696" s="6">
        <f t="shared" si="911"/>
        <v>35.4</v>
      </c>
      <c r="I696" s="6">
        <f t="shared" si="911"/>
        <v>0</v>
      </c>
      <c r="J696" s="6">
        <f t="shared" si="911"/>
        <v>0</v>
      </c>
      <c r="K696" s="6">
        <f t="shared" si="911"/>
        <v>0</v>
      </c>
      <c r="L696" s="6">
        <f t="shared" si="911"/>
        <v>35.4</v>
      </c>
      <c r="M696" s="6">
        <f t="shared" si="912"/>
        <v>35.4</v>
      </c>
      <c r="N696" s="6">
        <f t="shared" si="911"/>
        <v>0</v>
      </c>
      <c r="O696" s="6">
        <f t="shared" si="911"/>
        <v>35.4</v>
      </c>
      <c r="P696" s="6">
        <f t="shared" si="911"/>
        <v>0</v>
      </c>
      <c r="Q696" s="6">
        <f t="shared" si="911"/>
        <v>35.4</v>
      </c>
      <c r="R696" s="6">
        <f t="shared" si="913"/>
        <v>35.4</v>
      </c>
      <c r="S696" s="6">
        <f t="shared" si="911"/>
        <v>0</v>
      </c>
      <c r="T696" s="6">
        <f t="shared" si="911"/>
        <v>35.4</v>
      </c>
      <c r="U696" s="6">
        <f t="shared" si="911"/>
        <v>0</v>
      </c>
      <c r="V696" s="6">
        <f t="shared" si="911"/>
        <v>35.4</v>
      </c>
      <c r="W696" s="104"/>
    </row>
    <row r="697" spans="1:23" ht="31.5" hidden="1" outlineLevel="2" x14ac:dyDescent="0.2">
      <c r="A697" s="76" t="s">
        <v>592</v>
      </c>
      <c r="B697" s="76" t="s">
        <v>503</v>
      </c>
      <c r="C697" s="76" t="s">
        <v>34</v>
      </c>
      <c r="D697" s="76"/>
      <c r="E697" s="12" t="s">
        <v>35</v>
      </c>
      <c r="F697" s="6">
        <f t="shared" si="911"/>
        <v>35.4</v>
      </c>
      <c r="G697" s="6">
        <f t="shared" si="911"/>
        <v>0</v>
      </c>
      <c r="H697" s="6">
        <f t="shared" si="911"/>
        <v>35.4</v>
      </c>
      <c r="I697" s="6">
        <f t="shared" si="911"/>
        <v>0</v>
      </c>
      <c r="J697" s="6">
        <f t="shared" si="911"/>
        <v>0</v>
      </c>
      <c r="K697" s="6">
        <f t="shared" si="911"/>
        <v>0</v>
      </c>
      <c r="L697" s="6">
        <f t="shared" si="911"/>
        <v>35.4</v>
      </c>
      <c r="M697" s="6">
        <f t="shared" si="912"/>
        <v>35.4</v>
      </c>
      <c r="N697" s="6">
        <f t="shared" si="911"/>
        <v>0</v>
      </c>
      <c r="O697" s="6">
        <f t="shared" si="911"/>
        <v>35.4</v>
      </c>
      <c r="P697" s="6">
        <f t="shared" si="911"/>
        <v>0</v>
      </c>
      <c r="Q697" s="6">
        <f t="shared" si="911"/>
        <v>35.4</v>
      </c>
      <c r="R697" s="6">
        <f t="shared" si="913"/>
        <v>35.4</v>
      </c>
      <c r="S697" s="6">
        <f t="shared" si="911"/>
        <v>0</v>
      </c>
      <c r="T697" s="6">
        <f t="shared" si="911"/>
        <v>35.4</v>
      </c>
      <c r="U697" s="6">
        <f t="shared" si="911"/>
        <v>0</v>
      </c>
      <c r="V697" s="6">
        <f t="shared" si="911"/>
        <v>35.4</v>
      </c>
      <c r="W697" s="104"/>
    </row>
    <row r="698" spans="1:23" ht="15.75" hidden="1" outlineLevel="3" x14ac:dyDescent="0.2">
      <c r="A698" s="76" t="s">
        <v>592</v>
      </c>
      <c r="B698" s="76" t="s">
        <v>503</v>
      </c>
      <c r="C698" s="76" t="s">
        <v>76</v>
      </c>
      <c r="D698" s="76"/>
      <c r="E698" s="12" t="s">
        <v>77</v>
      </c>
      <c r="F698" s="6">
        <f t="shared" si="911"/>
        <v>35.4</v>
      </c>
      <c r="G698" s="6">
        <f t="shared" si="911"/>
        <v>0</v>
      </c>
      <c r="H698" s="6">
        <f t="shared" si="911"/>
        <v>35.4</v>
      </c>
      <c r="I698" s="6">
        <f t="shared" si="911"/>
        <v>0</v>
      </c>
      <c r="J698" s="6">
        <f t="shared" si="911"/>
        <v>0</v>
      </c>
      <c r="K698" s="6">
        <f t="shared" si="911"/>
        <v>0</v>
      </c>
      <c r="L698" s="6">
        <f t="shared" si="911"/>
        <v>35.4</v>
      </c>
      <c r="M698" s="6">
        <f t="shared" si="912"/>
        <v>35.4</v>
      </c>
      <c r="N698" s="6">
        <f t="shared" si="911"/>
        <v>0</v>
      </c>
      <c r="O698" s="6">
        <f t="shared" si="911"/>
        <v>35.4</v>
      </c>
      <c r="P698" s="6">
        <f t="shared" si="911"/>
        <v>0</v>
      </c>
      <c r="Q698" s="6">
        <f t="shared" si="911"/>
        <v>35.4</v>
      </c>
      <c r="R698" s="6">
        <f t="shared" si="913"/>
        <v>35.4</v>
      </c>
      <c r="S698" s="6">
        <f t="shared" si="911"/>
        <v>0</v>
      </c>
      <c r="T698" s="6">
        <f t="shared" si="911"/>
        <v>35.4</v>
      </c>
      <c r="U698" s="6">
        <f t="shared" si="911"/>
        <v>0</v>
      </c>
      <c r="V698" s="6">
        <f t="shared" si="911"/>
        <v>35.4</v>
      </c>
      <c r="W698" s="104"/>
    </row>
    <row r="699" spans="1:23" ht="32.25" hidden="1" customHeight="1" outlineLevel="4" x14ac:dyDescent="0.2">
      <c r="A699" s="76" t="s">
        <v>592</v>
      </c>
      <c r="B699" s="76" t="s">
        <v>503</v>
      </c>
      <c r="C699" s="76" t="s">
        <v>78</v>
      </c>
      <c r="D699" s="76"/>
      <c r="E699" s="12" t="s">
        <v>79</v>
      </c>
      <c r="F699" s="6">
        <f t="shared" si="911"/>
        <v>35.4</v>
      </c>
      <c r="G699" s="6">
        <f t="shared" si="911"/>
        <v>0</v>
      </c>
      <c r="H699" s="6">
        <f t="shared" si="911"/>
        <v>35.4</v>
      </c>
      <c r="I699" s="6">
        <f t="shared" si="911"/>
        <v>0</v>
      </c>
      <c r="J699" s="6">
        <f t="shared" si="911"/>
        <v>0</v>
      </c>
      <c r="K699" s="6">
        <f t="shared" si="911"/>
        <v>0</v>
      </c>
      <c r="L699" s="6">
        <f t="shared" si="911"/>
        <v>35.4</v>
      </c>
      <c r="M699" s="6">
        <f t="shared" si="912"/>
        <v>35.4</v>
      </c>
      <c r="N699" s="6">
        <f t="shared" si="911"/>
        <v>0</v>
      </c>
      <c r="O699" s="6">
        <f t="shared" si="911"/>
        <v>35.4</v>
      </c>
      <c r="P699" s="6">
        <f t="shared" si="911"/>
        <v>0</v>
      </c>
      <c r="Q699" s="6">
        <f t="shared" si="911"/>
        <v>35.4</v>
      </c>
      <c r="R699" s="6">
        <f t="shared" si="913"/>
        <v>35.4</v>
      </c>
      <c r="S699" s="6">
        <f t="shared" si="911"/>
        <v>0</v>
      </c>
      <c r="T699" s="6">
        <f t="shared" si="911"/>
        <v>35.4</v>
      </c>
      <c r="U699" s="6">
        <f t="shared" si="911"/>
        <v>0</v>
      </c>
      <c r="V699" s="6">
        <f t="shared" si="911"/>
        <v>35.4</v>
      </c>
      <c r="W699" s="104"/>
    </row>
    <row r="700" spans="1:23" ht="15.75" hidden="1" outlineLevel="5" x14ac:dyDescent="0.2">
      <c r="A700" s="76" t="s">
        <v>592</v>
      </c>
      <c r="B700" s="76" t="s">
        <v>503</v>
      </c>
      <c r="C700" s="76" t="s">
        <v>80</v>
      </c>
      <c r="D700" s="76"/>
      <c r="E700" s="12" t="s">
        <v>81</v>
      </c>
      <c r="F700" s="6">
        <f t="shared" si="911"/>
        <v>35.4</v>
      </c>
      <c r="G700" s="6">
        <f t="shared" si="911"/>
        <v>0</v>
      </c>
      <c r="H700" s="6">
        <f t="shared" si="911"/>
        <v>35.4</v>
      </c>
      <c r="I700" s="6">
        <f t="shared" si="911"/>
        <v>0</v>
      </c>
      <c r="J700" s="6">
        <f t="shared" si="911"/>
        <v>0</v>
      </c>
      <c r="K700" s="6">
        <f t="shared" si="911"/>
        <v>0</v>
      </c>
      <c r="L700" s="6">
        <f t="shared" si="911"/>
        <v>35.4</v>
      </c>
      <c r="M700" s="6">
        <f t="shared" si="912"/>
        <v>35.4</v>
      </c>
      <c r="N700" s="6">
        <f t="shared" si="911"/>
        <v>0</v>
      </c>
      <c r="O700" s="6">
        <f t="shared" si="911"/>
        <v>35.4</v>
      </c>
      <c r="P700" s="6">
        <f t="shared" si="911"/>
        <v>0</v>
      </c>
      <c r="Q700" s="6">
        <f t="shared" si="911"/>
        <v>35.4</v>
      </c>
      <c r="R700" s="6">
        <f t="shared" si="913"/>
        <v>35.4</v>
      </c>
      <c r="S700" s="6">
        <f t="shared" si="911"/>
        <v>0</v>
      </c>
      <c r="T700" s="6">
        <f t="shared" si="911"/>
        <v>35.4</v>
      </c>
      <c r="U700" s="6">
        <f t="shared" si="911"/>
        <v>0</v>
      </c>
      <c r="V700" s="6">
        <f t="shared" si="911"/>
        <v>35.4</v>
      </c>
      <c r="W700" s="104"/>
    </row>
    <row r="701" spans="1:23" ht="15.75" hidden="1" outlineLevel="7" x14ac:dyDescent="0.2">
      <c r="A701" s="77" t="s">
        <v>592</v>
      </c>
      <c r="B701" s="77" t="s">
        <v>503</v>
      </c>
      <c r="C701" s="77" t="s">
        <v>80</v>
      </c>
      <c r="D701" s="77" t="s">
        <v>7</v>
      </c>
      <c r="E701" s="13" t="s">
        <v>8</v>
      </c>
      <c r="F701" s="7">
        <v>35.4</v>
      </c>
      <c r="G701" s="7"/>
      <c r="H701" s="7">
        <f>SUM(F701:G701)</f>
        <v>35.4</v>
      </c>
      <c r="I701" s="7"/>
      <c r="J701" s="7"/>
      <c r="K701" s="7"/>
      <c r="L701" s="7">
        <f>SUM(H701:K701)</f>
        <v>35.4</v>
      </c>
      <c r="M701" s="7">
        <v>35.4</v>
      </c>
      <c r="N701" s="7"/>
      <c r="O701" s="7">
        <f>SUM(M701:N701)</f>
        <v>35.4</v>
      </c>
      <c r="P701" s="7"/>
      <c r="Q701" s="7">
        <f>SUM(O701:P701)</f>
        <v>35.4</v>
      </c>
      <c r="R701" s="7">
        <v>35.4</v>
      </c>
      <c r="S701" s="7"/>
      <c r="T701" s="7">
        <f>SUM(R701:S701)</f>
        <v>35.4</v>
      </c>
      <c r="U701" s="7"/>
      <c r="V701" s="7">
        <f>SUM(T701:U701)</f>
        <v>35.4</v>
      </c>
      <c r="W701" s="104"/>
    </row>
    <row r="702" spans="1:23" ht="15.75" outlineLevel="7" x14ac:dyDescent="0.2">
      <c r="A702" s="76" t="s">
        <v>592</v>
      </c>
      <c r="B702" s="76" t="s">
        <v>505</v>
      </c>
      <c r="C702" s="77"/>
      <c r="D702" s="77"/>
      <c r="E702" s="91" t="s">
        <v>506</v>
      </c>
      <c r="F702" s="6">
        <f t="shared" ref="F702:V702" si="914">F703+F737+F783+F802+F808</f>
        <v>1673732.71</v>
      </c>
      <c r="G702" s="6">
        <f t="shared" si="914"/>
        <v>79271.101360000001</v>
      </c>
      <c r="H702" s="6">
        <f t="shared" si="914"/>
        <v>1753003.8113599999</v>
      </c>
      <c r="I702" s="6">
        <f t="shared" si="914"/>
        <v>59325.518500000006</v>
      </c>
      <c r="J702" s="6">
        <f t="shared" si="914"/>
        <v>8339.3535000000011</v>
      </c>
      <c r="K702" s="6">
        <f t="shared" si="914"/>
        <v>30569.662190000003</v>
      </c>
      <c r="L702" s="6">
        <f t="shared" si="914"/>
        <v>1851238.34555</v>
      </c>
      <c r="M702" s="6">
        <f t="shared" si="914"/>
        <v>1668209.9000000001</v>
      </c>
      <c r="N702" s="6">
        <f t="shared" si="914"/>
        <v>34.1</v>
      </c>
      <c r="O702" s="6">
        <f t="shared" si="914"/>
        <v>1668244.0000000002</v>
      </c>
      <c r="P702" s="6">
        <f t="shared" si="914"/>
        <v>10260.468000000001</v>
      </c>
      <c r="Q702" s="6">
        <f t="shared" si="914"/>
        <v>1678504.4680000001</v>
      </c>
      <c r="R702" s="6">
        <f t="shared" si="914"/>
        <v>1672409.71</v>
      </c>
      <c r="S702" s="6">
        <f t="shared" si="914"/>
        <v>28.9</v>
      </c>
      <c r="T702" s="6">
        <f t="shared" si="914"/>
        <v>1672438.6099999999</v>
      </c>
      <c r="U702" s="6">
        <f t="shared" si="914"/>
        <v>9528.630000000001</v>
      </c>
      <c r="V702" s="6">
        <f t="shared" si="914"/>
        <v>1681967.24</v>
      </c>
      <c r="W702" s="104"/>
    </row>
    <row r="703" spans="1:23" ht="15.75" outlineLevel="1" x14ac:dyDescent="0.2">
      <c r="A703" s="76" t="s">
        <v>592</v>
      </c>
      <c r="B703" s="76" t="s">
        <v>594</v>
      </c>
      <c r="C703" s="76"/>
      <c r="D703" s="76"/>
      <c r="E703" s="12" t="s">
        <v>595</v>
      </c>
      <c r="F703" s="6">
        <f t="shared" ref="F703:G703" si="915">F704</f>
        <v>680012.80000000005</v>
      </c>
      <c r="G703" s="6">
        <f t="shared" si="915"/>
        <v>54040.705120000006</v>
      </c>
      <c r="H703" s="6">
        <f>H704+H730</f>
        <v>734053.5051200001</v>
      </c>
      <c r="I703" s="6">
        <f t="shared" ref="I703:V703" si="916">I704+I730</f>
        <v>-10097.1</v>
      </c>
      <c r="J703" s="6">
        <f t="shared" si="916"/>
        <v>100</v>
      </c>
      <c r="K703" s="6">
        <f t="shared" si="916"/>
        <v>5458.0700000000006</v>
      </c>
      <c r="L703" s="6">
        <f t="shared" si="916"/>
        <v>729514.47512000008</v>
      </c>
      <c r="M703" s="6">
        <f t="shared" si="916"/>
        <v>666114.4</v>
      </c>
      <c r="N703" s="6">
        <f t="shared" si="916"/>
        <v>0</v>
      </c>
      <c r="O703" s="6">
        <f t="shared" si="916"/>
        <v>666114.4</v>
      </c>
      <c r="P703" s="6">
        <f t="shared" si="916"/>
        <v>3325.8</v>
      </c>
      <c r="Q703" s="6">
        <f t="shared" si="916"/>
        <v>669440.19999999995</v>
      </c>
      <c r="R703" s="6">
        <f t="shared" si="916"/>
        <v>663078.19999999995</v>
      </c>
      <c r="S703" s="6">
        <f t="shared" si="916"/>
        <v>0</v>
      </c>
      <c r="T703" s="6">
        <f t="shared" si="916"/>
        <v>663078.19999999995</v>
      </c>
      <c r="U703" s="6">
        <f t="shared" si="916"/>
        <v>3322</v>
      </c>
      <c r="V703" s="6">
        <f t="shared" si="916"/>
        <v>666400.19999999995</v>
      </c>
      <c r="W703" s="104"/>
    </row>
    <row r="704" spans="1:23" ht="31.5" outlineLevel="2" x14ac:dyDescent="0.2">
      <c r="A704" s="76" t="s">
        <v>592</v>
      </c>
      <c r="B704" s="76" t="s">
        <v>594</v>
      </c>
      <c r="C704" s="76" t="s">
        <v>234</v>
      </c>
      <c r="D704" s="76"/>
      <c r="E704" s="12" t="s">
        <v>235</v>
      </c>
      <c r="F704" s="6">
        <f t="shared" ref="F704:V704" si="917">F705+F720</f>
        <v>680012.80000000005</v>
      </c>
      <c r="G704" s="6">
        <f t="shared" si="917"/>
        <v>54040.705120000006</v>
      </c>
      <c r="H704" s="6">
        <f t="shared" si="917"/>
        <v>734053.5051200001</v>
      </c>
      <c r="I704" s="6">
        <f t="shared" ref="I704" si="918">I705+I720</f>
        <v>-10097.1</v>
      </c>
      <c r="J704" s="6">
        <f t="shared" si="917"/>
        <v>100</v>
      </c>
      <c r="K704" s="6">
        <f t="shared" si="917"/>
        <v>1741.97</v>
      </c>
      <c r="L704" s="6">
        <f t="shared" si="917"/>
        <v>725798.3751200001</v>
      </c>
      <c r="M704" s="6">
        <f t="shared" si="917"/>
        <v>666114.4</v>
      </c>
      <c r="N704" s="6">
        <f t="shared" si="917"/>
        <v>0</v>
      </c>
      <c r="O704" s="6">
        <f t="shared" si="917"/>
        <v>666114.4</v>
      </c>
      <c r="P704" s="6">
        <f t="shared" si="917"/>
        <v>3325.8</v>
      </c>
      <c r="Q704" s="6">
        <f t="shared" si="917"/>
        <v>669440.19999999995</v>
      </c>
      <c r="R704" s="6">
        <f t="shared" si="917"/>
        <v>663078.19999999995</v>
      </c>
      <c r="S704" s="6">
        <f t="shared" si="917"/>
        <v>0</v>
      </c>
      <c r="T704" s="6">
        <f t="shared" si="917"/>
        <v>663078.19999999995</v>
      </c>
      <c r="U704" s="6">
        <f t="shared" si="917"/>
        <v>3322</v>
      </c>
      <c r="V704" s="6">
        <f t="shared" si="917"/>
        <v>666400.19999999995</v>
      </c>
      <c r="W704" s="104"/>
    </row>
    <row r="705" spans="1:23" ht="31.5" outlineLevel="3" collapsed="1" x14ac:dyDescent="0.2">
      <c r="A705" s="76" t="s">
        <v>592</v>
      </c>
      <c r="B705" s="76" t="s">
        <v>594</v>
      </c>
      <c r="C705" s="76" t="s">
        <v>236</v>
      </c>
      <c r="D705" s="76"/>
      <c r="E705" s="12" t="s">
        <v>237</v>
      </c>
      <c r="F705" s="6">
        <f>F706</f>
        <v>8381.5</v>
      </c>
      <c r="G705" s="6">
        <f t="shared" ref="G705:H705" si="919">G706</f>
        <v>52652.347120000006</v>
      </c>
      <c r="H705" s="6">
        <f t="shared" si="919"/>
        <v>61033.847120000006</v>
      </c>
      <c r="I705" s="6">
        <f t="shared" ref="I705" si="920">I706+I717</f>
        <v>0</v>
      </c>
      <c r="J705" s="6">
        <f>J706+J717</f>
        <v>100</v>
      </c>
      <c r="K705" s="6">
        <f t="shared" ref="K705:V705" si="921">K706+K717</f>
        <v>0</v>
      </c>
      <c r="L705" s="6">
        <f t="shared" si="921"/>
        <v>61133.847120000006</v>
      </c>
      <c r="M705" s="6">
        <f t="shared" si="921"/>
        <v>6448.8</v>
      </c>
      <c r="N705" s="6">
        <f t="shared" si="921"/>
        <v>0</v>
      </c>
      <c r="O705" s="6">
        <f t="shared" si="921"/>
        <v>6448.8</v>
      </c>
      <c r="P705" s="6">
        <f t="shared" si="921"/>
        <v>0</v>
      </c>
      <c r="Q705" s="6">
        <f t="shared" si="921"/>
        <v>6448.8</v>
      </c>
      <c r="R705" s="6">
        <f t="shared" si="921"/>
        <v>4710.6000000000004</v>
      </c>
      <c r="S705" s="6">
        <f t="shared" si="921"/>
        <v>0</v>
      </c>
      <c r="T705" s="6">
        <f t="shared" si="921"/>
        <v>4710.6000000000004</v>
      </c>
      <c r="U705" s="6">
        <f t="shared" si="921"/>
        <v>0</v>
      </c>
      <c r="V705" s="6">
        <f t="shared" si="921"/>
        <v>4710.6000000000004</v>
      </c>
      <c r="W705" s="104"/>
    </row>
    <row r="706" spans="1:23" ht="31.5" hidden="1" outlineLevel="4" x14ac:dyDescent="0.2">
      <c r="A706" s="76" t="s">
        <v>592</v>
      </c>
      <c r="B706" s="76" t="s">
        <v>594</v>
      </c>
      <c r="C706" s="76" t="s">
        <v>238</v>
      </c>
      <c r="D706" s="76"/>
      <c r="E706" s="12" t="s">
        <v>239</v>
      </c>
      <c r="F706" s="6">
        <f>F707+F715+F709</f>
        <v>8381.5</v>
      </c>
      <c r="G706" s="6">
        <f>G707+G715+G709+G711+G713</f>
        <v>52652.347120000006</v>
      </c>
      <c r="H706" s="6">
        <f t="shared" ref="H706:T706" si="922">H707+H715+H709+H711+H713</f>
        <v>61033.847120000006</v>
      </c>
      <c r="I706" s="6">
        <f>I707+I715+I709+I711+I713</f>
        <v>0</v>
      </c>
      <c r="J706" s="6">
        <f>J707+J715+J709+J711+J713</f>
        <v>0</v>
      </c>
      <c r="K706" s="6">
        <f>K707+K715+K709+K711+K713</f>
        <v>0</v>
      </c>
      <c r="L706" s="6">
        <f t="shared" ref="L706" si="923">L707+L715+L709+L711+L713</f>
        <v>61033.847120000006</v>
      </c>
      <c r="M706" s="6">
        <f t="shared" si="922"/>
        <v>6448.8</v>
      </c>
      <c r="N706" s="6">
        <f t="shared" si="922"/>
        <v>0</v>
      </c>
      <c r="O706" s="6">
        <f t="shared" si="922"/>
        <v>6448.8</v>
      </c>
      <c r="P706" s="6">
        <f>P707+P715+P709+P711+P713</f>
        <v>0</v>
      </c>
      <c r="Q706" s="6">
        <f t="shared" ref="Q706" si="924">Q707+Q715+Q709+Q711+Q713</f>
        <v>6448.8</v>
      </c>
      <c r="R706" s="6">
        <f t="shared" si="922"/>
        <v>4710.6000000000004</v>
      </c>
      <c r="S706" s="6">
        <f t="shared" si="922"/>
        <v>0</v>
      </c>
      <c r="T706" s="6">
        <f t="shared" si="922"/>
        <v>4710.6000000000004</v>
      </c>
      <c r="U706" s="6">
        <f>U707+U715+U709+U711+U713</f>
        <v>0</v>
      </c>
      <c r="V706" s="6">
        <f t="shared" ref="V706" si="925">V707+V715+V709+V711+V713</f>
        <v>4710.6000000000004</v>
      </c>
      <c r="W706" s="104"/>
    </row>
    <row r="707" spans="1:23" ht="15.75" hidden="1" outlineLevel="5" x14ac:dyDescent="0.2">
      <c r="A707" s="76" t="s">
        <v>592</v>
      </c>
      <c r="B707" s="76" t="s">
        <v>594</v>
      </c>
      <c r="C707" s="76" t="s">
        <v>302</v>
      </c>
      <c r="D707" s="76"/>
      <c r="E707" s="12" t="s">
        <v>303</v>
      </c>
      <c r="F707" s="6">
        <f t="shared" ref="F707:V707" si="926">F708</f>
        <v>6881.5</v>
      </c>
      <c r="G707" s="6">
        <f t="shared" si="926"/>
        <v>0</v>
      </c>
      <c r="H707" s="6">
        <f t="shared" si="926"/>
        <v>6881.5</v>
      </c>
      <c r="I707" s="6">
        <f t="shared" si="926"/>
        <v>0</v>
      </c>
      <c r="J707" s="6">
        <f t="shared" si="926"/>
        <v>0</v>
      </c>
      <c r="K707" s="6">
        <f t="shared" si="926"/>
        <v>0</v>
      </c>
      <c r="L707" s="6">
        <f t="shared" si="926"/>
        <v>6881.5</v>
      </c>
      <c r="M707" s="6">
        <f t="shared" si="926"/>
        <v>5298.8</v>
      </c>
      <c r="N707" s="6">
        <f t="shared" si="926"/>
        <v>0</v>
      </c>
      <c r="O707" s="6">
        <f t="shared" si="926"/>
        <v>5298.8</v>
      </c>
      <c r="P707" s="6">
        <f t="shared" si="926"/>
        <v>0</v>
      </c>
      <c r="Q707" s="6">
        <f t="shared" si="926"/>
        <v>5298.8</v>
      </c>
      <c r="R707" s="6">
        <f>R708</f>
        <v>4610.6000000000004</v>
      </c>
      <c r="S707" s="6">
        <f t="shared" si="926"/>
        <v>0</v>
      </c>
      <c r="T707" s="6">
        <f t="shared" si="926"/>
        <v>4610.6000000000004</v>
      </c>
      <c r="U707" s="6">
        <f t="shared" si="926"/>
        <v>0</v>
      </c>
      <c r="V707" s="6">
        <f t="shared" si="926"/>
        <v>4610.6000000000004</v>
      </c>
      <c r="W707" s="104"/>
    </row>
    <row r="708" spans="1:23" ht="15.75" hidden="1" outlineLevel="7" x14ac:dyDescent="0.2">
      <c r="A708" s="77" t="s">
        <v>592</v>
      </c>
      <c r="B708" s="77" t="s">
        <v>594</v>
      </c>
      <c r="C708" s="77" t="s">
        <v>302</v>
      </c>
      <c r="D708" s="77" t="s">
        <v>15</v>
      </c>
      <c r="E708" s="13" t="s">
        <v>16</v>
      </c>
      <c r="F708" s="7">
        <v>6881.5</v>
      </c>
      <c r="G708" s="7"/>
      <c r="H708" s="7">
        <f>SUM(F708:G708)</f>
        <v>6881.5</v>
      </c>
      <c r="I708" s="7"/>
      <c r="J708" s="7"/>
      <c r="K708" s="7"/>
      <c r="L708" s="7">
        <f>SUM(H708:K708)</f>
        <v>6881.5</v>
      </c>
      <c r="M708" s="7">
        <v>5298.8</v>
      </c>
      <c r="N708" s="7"/>
      <c r="O708" s="7">
        <f>SUM(M708:N708)</f>
        <v>5298.8</v>
      </c>
      <c r="P708" s="7"/>
      <c r="Q708" s="7">
        <f>SUM(O708:P708)</f>
        <v>5298.8</v>
      </c>
      <c r="R708" s="7">
        <v>4610.6000000000004</v>
      </c>
      <c r="S708" s="7"/>
      <c r="T708" s="7">
        <f>SUM(R708:S708)</f>
        <v>4610.6000000000004</v>
      </c>
      <c r="U708" s="7"/>
      <c r="V708" s="7">
        <f>SUM(T708:U708)</f>
        <v>4610.6000000000004</v>
      </c>
      <c r="W708" s="104"/>
    </row>
    <row r="709" spans="1:23" s="98" customFormat="1" ht="15.75" hidden="1" outlineLevel="7" x14ac:dyDescent="0.2">
      <c r="A709" s="76" t="s">
        <v>592</v>
      </c>
      <c r="B709" s="76" t="s">
        <v>594</v>
      </c>
      <c r="C709" s="78" t="s">
        <v>446</v>
      </c>
      <c r="D709" s="78"/>
      <c r="E709" s="16" t="s">
        <v>444</v>
      </c>
      <c r="F709" s="6">
        <f t="shared" ref="F709:V713" si="927">F710</f>
        <v>100</v>
      </c>
      <c r="G709" s="6">
        <f t="shared" si="927"/>
        <v>0</v>
      </c>
      <c r="H709" s="6">
        <f t="shared" si="927"/>
        <v>100</v>
      </c>
      <c r="I709" s="6">
        <f t="shared" si="927"/>
        <v>0</v>
      </c>
      <c r="J709" s="6">
        <f t="shared" si="927"/>
        <v>0</v>
      </c>
      <c r="K709" s="6">
        <f t="shared" si="927"/>
        <v>0</v>
      </c>
      <c r="L709" s="6">
        <f t="shared" si="927"/>
        <v>100</v>
      </c>
      <c r="M709" s="6">
        <f t="shared" si="927"/>
        <v>100</v>
      </c>
      <c r="N709" s="6">
        <f t="shared" si="927"/>
        <v>0</v>
      </c>
      <c r="O709" s="6">
        <f t="shared" si="927"/>
        <v>100</v>
      </c>
      <c r="P709" s="6">
        <f t="shared" si="927"/>
        <v>0</v>
      </c>
      <c r="Q709" s="6">
        <f t="shared" si="927"/>
        <v>100</v>
      </c>
      <c r="R709" s="6">
        <f t="shared" ref="R709" si="928">R710</f>
        <v>100</v>
      </c>
      <c r="S709" s="6">
        <f t="shared" si="927"/>
        <v>0</v>
      </c>
      <c r="T709" s="6">
        <f t="shared" si="927"/>
        <v>100</v>
      </c>
      <c r="U709" s="6">
        <f t="shared" si="927"/>
        <v>0</v>
      </c>
      <c r="V709" s="6">
        <f t="shared" si="927"/>
        <v>100</v>
      </c>
      <c r="W709" s="104"/>
    </row>
    <row r="710" spans="1:23" ht="31.5" hidden="1" outlineLevel="7" x14ac:dyDescent="0.2">
      <c r="A710" s="77" t="s">
        <v>592</v>
      </c>
      <c r="B710" s="77" t="s">
        <v>594</v>
      </c>
      <c r="C710" s="79" t="s">
        <v>446</v>
      </c>
      <c r="D710" s="79" t="s">
        <v>70</v>
      </c>
      <c r="E710" s="15" t="s">
        <v>445</v>
      </c>
      <c r="F710" s="7">
        <v>100</v>
      </c>
      <c r="G710" s="7"/>
      <c r="H710" s="7">
        <f>SUM(F710:G710)</f>
        <v>100</v>
      </c>
      <c r="I710" s="7"/>
      <c r="J710" s="7"/>
      <c r="K710" s="7"/>
      <c r="L710" s="7">
        <f>SUM(H710:K710)</f>
        <v>100</v>
      </c>
      <c r="M710" s="7">
        <v>100</v>
      </c>
      <c r="N710" s="7"/>
      <c r="O710" s="7">
        <f>SUM(M710:N710)</f>
        <v>100</v>
      </c>
      <c r="P710" s="7"/>
      <c r="Q710" s="7">
        <f>SUM(O710:P710)</f>
        <v>100</v>
      </c>
      <c r="R710" s="7">
        <v>100</v>
      </c>
      <c r="S710" s="7"/>
      <c r="T710" s="7">
        <f>SUM(R710:S710)</f>
        <v>100</v>
      </c>
      <c r="U710" s="7"/>
      <c r="V710" s="7">
        <f>SUM(T710:U710)</f>
        <v>100</v>
      </c>
      <c r="W710" s="104"/>
    </row>
    <row r="711" spans="1:23" ht="47.25" hidden="1" outlineLevel="7" x14ac:dyDescent="0.2">
      <c r="A711" s="72" t="s">
        <v>592</v>
      </c>
      <c r="B711" s="72" t="s">
        <v>594</v>
      </c>
      <c r="C711" s="74" t="s">
        <v>675</v>
      </c>
      <c r="D711" s="74"/>
      <c r="E711" s="63" t="s">
        <v>676</v>
      </c>
      <c r="F711" s="7"/>
      <c r="G711" s="6">
        <f t="shared" si="927"/>
        <v>13163.086800000001</v>
      </c>
      <c r="H711" s="6">
        <f t="shared" si="927"/>
        <v>13163.086800000001</v>
      </c>
      <c r="I711" s="6">
        <f t="shared" si="927"/>
        <v>0</v>
      </c>
      <c r="J711" s="6">
        <f t="shared" si="927"/>
        <v>0</v>
      </c>
      <c r="K711" s="6">
        <f t="shared" si="927"/>
        <v>0</v>
      </c>
      <c r="L711" s="6">
        <f t="shared" si="927"/>
        <v>13163.086800000001</v>
      </c>
      <c r="M711" s="7"/>
      <c r="N711" s="7"/>
      <c r="O711" s="7"/>
      <c r="P711" s="6">
        <f t="shared" si="927"/>
        <v>0</v>
      </c>
      <c r="Q711" s="6">
        <f t="shared" si="927"/>
        <v>0</v>
      </c>
      <c r="R711" s="7"/>
      <c r="S711" s="7"/>
      <c r="T711" s="7"/>
      <c r="U711" s="6">
        <f t="shared" si="927"/>
        <v>0</v>
      </c>
      <c r="V711" s="6">
        <f t="shared" si="927"/>
        <v>0</v>
      </c>
      <c r="W711" s="104"/>
    </row>
    <row r="712" spans="1:23" ht="31.5" hidden="1" outlineLevel="7" x14ac:dyDescent="0.2">
      <c r="A712" s="73" t="s">
        <v>592</v>
      </c>
      <c r="B712" s="73" t="s">
        <v>594</v>
      </c>
      <c r="C712" s="75" t="s">
        <v>675</v>
      </c>
      <c r="D712" s="75" t="s">
        <v>70</v>
      </c>
      <c r="E712" s="22" t="s">
        <v>445</v>
      </c>
      <c r="F712" s="7"/>
      <c r="G712" s="8">
        <f>7944.18178+5218.90502</f>
        <v>13163.086800000001</v>
      </c>
      <c r="H712" s="8">
        <f>SUM(F712:G712)</f>
        <v>13163.086800000001</v>
      </c>
      <c r="I712" s="8"/>
      <c r="J712" s="8"/>
      <c r="K712" s="8"/>
      <c r="L712" s="8">
        <f>SUM(H712:K712)</f>
        <v>13163.086800000001</v>
      </c>
      <c r="M712" s="7"/>
      <c r="N712" s="7"/>
      <c r="O712" s="7"/>
      <c r="P712" s="8"/>
      <c r="Q712" s="8">
        <f>SUM(O712:P712)</f>
        <v>0</v>
      </c>
      <c r="R712" s="7"/>
      <c r="S712" s="7"/>
      <c r="T712" s="7"/>
      <c r="U712" s="8"/>
      <c r="V712" s="8">
        <f>SUM(T712:U712)</f>
        <v>0</v>
      </c>
      <c r="W712" s="104"/>
    </row>
    <row r="713" spans="1:23" ht="47.25" hidden="1" outlineLevel="7" x14ac:dyDescent="0.2">
      <c r="A713" s="72" t="s">
        <v>592</v>
      </c>
      <c r="B713" s="72" t="s">
        <v>594</v>
      </c>
      <c r="C713" s="74" t="s">
        <v>675</v>
      </c>
      <c r="D713" s="74"/>
      <c r="E713" s="63" t="s">
        <v>677</v>
      </c>
      <c r="F713" s="7"/>
      <c r="G713" s="6">
        <f t="shared" si="927"/>
        <v>39489.260320000001</v>
      </c>
      <c r="H713" s="6">
        <f t="shared" si="927"/>
        <v>39489.260320000001</v>
      </c>
      <c r="I713" s="6">
        <f t="shared" si="927"/>
        <v>0</v>
      </c>
      <c r="J713" s="6">
        <f t="shared" si="927"/>
        <v>0</v>
      </c>
      <c r="K713" s="6">
        <f t="shared" si="927"/>
        <v>0</v>
      </c>
      <c r="L713" s="6">
        <f t="shared" si="927"/>
        <v>39489.260320000001</v>
      </c>
      <c r="M713" s="7"/>
      <c r="N713" s="7"/>
      <c r="O713" s="7"/>
      <c r="P713" s="6">
        <f t="shared" si="927"/>
        <v>0</v>
      </c>
      <c r="Q713" s="6">
        <f t="shared" si="927"/>
        <v>0</v>
      </c>
      <c r="R713" s="7"/>
      <c r="S713" s="7"/>
      <c r="T713" s="7"/>
      <c r="U713" s="6">
        <f t="shared" si="927"/>
        <v>0</v>
      </c>
      <c r="V713" s="6">
        <f t="shared" si="927"/>
        <v>0</v>
      </c>
      <c r="W713" s="104"/>
    </row>
    <row r="714" spans="1:23" ht="31.5" hidden="1" outlineLevel="7" x14ac:dyDescent="0.2">
      <c r="A714" s="73" t="s">
        <v>592</v>
      </c>
      <c r="B714" s="73" t="s">
        <v>594</v>
      </c>
      <c r="C714" s="75" t="s">
        <v>675</v>
      </c>
      <c r="D714" s="75" t="s">
        <v>70</v>
      </c>
      <c r="E714" s="22" t="s">
        <v>445</v>
      </c>
      <c r="F714" s="7"/>
      <c r="G714" s="8">
        <f>23832.5453+15656.71502</f>
        <v>39489.260320000001</v>
      </c>
      <c r="H714" s="8">
        <f>SUM(F714:G714)</f>
        <v>39489.260320000001</v>
      </c>
      <c r="I714" s="8"/>
      <c r="J714" s="8"/>
      <c r="K714" s="8"/>
      <c r="L714" s="8">
        <f>SUM(H714:K714)</f>
        <v>39489.260320000001</v>
      </c>
      <c r="M714" s="7"/>
      <c r="N714" s="8"/>
      <c r="O714" s="8"/>
      <c r="P714" s="8"/>
      <c r="Q714" s="8">
        <f>SUM(O714:P714)</f>
        <v>0</v>
      </c>
      <c r="R714" s="7"/>
      <c r="S714" s="7"/>
      <c r="T714" s="7"/>
      <c r="U714" s="8"/>
      <c r="V714" s="8">
        <f>SUM(T714:U714)</f>
        <v>0</v>
      </c>
      <c r="W714" s="104"/>
    </row>
    <row r="715" spans="1:23" ht="31.5" hidden="1" outlineLevel="5" x14ac:dyDescent="0.2">
      <c r="A715" s="76" t="s">
        <v>592</v>
      </c>
      <c r="B715" s="76" t="s">
        <v>594</v>
      </c>
      <c r="C715" s="76" t="s">
        <v>304</v>
      </c>
      <c r="D715" s="76"/>
      <c r="E715" s="12" t="s">
        <v>614</v>
      </c>
      <c r="F715" s="6">
        <f t="shared" ref="F715:V715" si="929">F716</f>
        <v>1400</v>
      </c>
      <c r="G715" s="6">
        <f t="shared" si="929"/>
        <v>0</v>
      </c>
      <c r="H715" s="6">
        <f t="shared" si="929"/>
        <v>1400</v>
      </c>
      <c r="I715" s="6">
        <f t="shared" si="929"/>
        <v>0</v>
      </c>
      <c r="J715" s="6">
        <f t="shared" si="929"/>
        <v>0</v>
      </c>
      <c r="K715" s="6">
        <f t="shared" si="929"/>
        <v>0</v>
      </c>
      <c r="L715" s="6">
        <f t="shared" si="929"/>
        <v>1400</v>
      </c>
      <c r="M715" s="6">
        <f t="shared" si="929"/>
        <v>1050</v>
      </c>
      <c r="N715" s="6">
        <f t="shared" si="929"/>
        <v>0</v>
      </c>
      <c r="O715" s="6">
        <f t="shared" si="929"/>
        <v>1050</v>
      </c>
      <c r="P715" s="6">
        <f t="shared" si="929"/>
        <v>0</v>
      </c>
      <c r="Q715" s="6">
        <f t="shared" si="929"/>
        <v>1050</v>
      </c>
      <c r="R715" s="6">
        <f t="shared" si="929"/>
        <v>0</v>
      </c>
      <c r="S715" s="6">
        <f t="shared" si="929"/>
        <v>0</v>
      </c>
      <c r="T715" s="6"/>
      <c r="U715" s="6">
        <f t="shared" si="929"/>
        <v>0</v>
      </c>
      <c r="V715" s="6">
        <f t="shared" si="929"/>
        <v>0</v>
      </c>
      <c r="W715" s="104"/>
    </row>
    <row r="716" spans="1:23" ht="31.5" hidden="1" outlineLevel="7" x14ac:dyDescent="0.2">
      <c r="A716" s="77" t="s">
        <v>592</v>
      </c>
      <c r="B716" s="77" t="s">
        <v>594</v>
      </c>
      <c r="C716" s="77" t="s">
        <v>304</v>
      </c>
      <c r="D716" s="77" t="s">
        <v>70</v>
      </c>
      <c r="E716" s="13" t="s">
        <v>71</v>
      </c>
      <c r="F716" s="7">
        <v>1400</v>
      </c>
      <c r="G716" s="7"/>
      <c r="H716" s="7">
        <f>SUM(F716:G716)</f>
        <v>1400</v>
      </c>
      <c r="I716" s="7"/>
      <c r="J716" s="7"/>
      <c r="K716" s="7"/>
      <c r="L716" s="7">
        <f>SUM(H716:K716)</f>
        <v>1400</v>
      </c>
      <c r="M716" s="7">
        <v>1050</v>
      </c>
      <c r="N716" s="7"/>
      <c r="O716" s="7">
        <f>SUM(M716:N716)</f>
        <v>1050</v>
      </c>
      <c r="P716" s="7"/>
      <c r="Q716" s="7">
        <f>SUM(O716:P716)</f>
        <v>1050</v>
      </c>
      <c r="R716" s="7"/>
      <c r="S716" s="7"/>
      <c r="T716" s="7"/>
      <c r="U716" s="7"/>
      <c r="V716" s="7">
        <f>SUM(T716:U716)</f>
        <v>0</v>
      </c>
      <c r="W716" s="104"/>
    </row>
    <row r="717" spans="1:23" ht="15.75" outlineLevel="7" x14ac:dyDescent="0.2">
      <c r="A717" s="72" t="s">
        <v>592</v>
      </c>
      <c r="B717" s="72" t="s">
        <v>594</v>
      </c>
      <c r="C717" s="72" t="s">
        <v>713</v>
      </c>
      <c r="D717" s="72"/>
      <c r="E717" s="25" t="s">
        <v>715</v>
      </c>
      <c r="F717" s="7"/>
      <c r="G717" s="7"/>
      <c r="H717" s="7"/>
      <c r="I717" s="7"/>
      <c r="J717" s="6">
        <f t="shared" ref="J717:L718" si="930">J718</f>
        <v>100</v>
      </c>
      <c r="K717" s="6">
        <f t="shared" si="930"/>
        <v>0</v>
      </c>
      <c r="L717" s="6">
        <f t="shared" si="930"/>
        <v>100</v>
      </c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104"/>
    </row>
    <row r="718" spans="1:23" ht="31.5" outlineLevel="7" x14ac:dyDescent="0.2">
      <c r="A718" s="72" t="s">
        <v>592</v>
      </c>
      <c r="B718" s="72" t="s">
        <v>594</v>
      </c>
      <c r="C718" s="72" t="s">
        <v>714</v>
      </c>
      <c r="D718" s="72"/>
      <c r="E718" s="25" t="s">
        <v>716</v>
      </c>
      <c r="F718" s="7"/>
      <c r="G718" s="7"/>
      <c r="H718" s="7"/>
      <c r="I718" s="7"/>
      <c r="J718" s="6">
        <f t="shared" si="930"/>
        <v>100</v>
      </c>
      <c r="K718" s="6">
        <f t="shared" si="930"/>
        <v>0</v>
      </c>
      <c r="L718" s="6">
        <f t="shared" si="930"/>
        <v>100</v>
      </c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104"/>
    </row>
    <row r="719" spans="1:23" ht="31.5" outlineLevel="7" x14ac:dyDescent="0.2">
      <c r="A719" s="73" t="s">
        <v>592</v>
      </c>
      <c r="B719" s="73" t="s">
        <v>594</v>
      </c>
      <c r="C719" s="73" t="s">
        <v>714</v>
      </c>
      <c r="D719" s="73" t="s">
        <v>70</v>
      </c>
      <c r="E719" s="26" t="s">
        <v>71</v>
      </c>
      <c r="F719" s="7"/>
      <c r="G719" s="7"/>
      <c r="H719" s="7"/>
      <c r="I719" s="7"/>
      <c r="J719" s="7">
        <v>100</v>
      </c>
      <c r="K719" s="7"/>
      <c r="L719" s="7">
        <f>SUM(H719:K719)</f>
        <v>100</v>
      </c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104"/>
    </row>
    <row r="720" spans="1:23" ht="31.5" outlineLevel="3" x14ac:dyDescent="0.2">
      <c r="A720" s="76" t="s">
        <v>592</v>
      </c>
      <c r="B720" s="76" t="s">
        <v>594</v>
      </c>
      <c r="C720" s="76" t="s">
        <v>305</v>
      </c>
      <c r="D720" s="76"/>
      <c r="E720" s="12" t="s">
        <v>306</v>
      </c>
      <c r="F720" s="6">
        <f t="shared" ref="F720:T720" si="931">F721+F724</f>
        <v>671631.3</v>
      </c>
      <c r="G720" s="6">
        <f t="shared" ref="G720:J720" si="932">G721+G724</f>
        <v>1388.3579999999999</v>
      </c>
      <c r="H720" s="6">
        <f t="shared" si="932"/>
        <v>673019.65800000005</v>
      </c>
      <c r="I720" s="6">
        <f t="shared" si="932"/>
        <v>-10097.1</v>
      </c>
      <c r="J720" s="6">
        <f t="shared" si="932"/>
        <v>0</v>
      </c>
      <c r="K720" s="6">
        <f t="shared" ref="K720:L720" si="933">K721+K724</f>
        <v>1741.97</v>
      </c>
      <c r="L720" s="6">
        <f t="shared" si="933"/>
        <v>664664.52800000005</v>
      </c>
      <c r="M720" s="6">
        <f t="shared" si="931"/>
        <v>659665.6</v>
      </c>
      <c r="N720" s="6">
        <f t="shared" si="931"/>
        <v>0</v>
      </c>
      <c r="O720" s="6">
        <f t="shared" si="931"/>
        <v>659665.6</v>
      </c>
      <c r="P720" s="6">
        <f t="shared" si="931"/>
        <v>3325.8</v>
      </c>
      <c r="Q720" s="6">
        <f t="shared" si="931"/>
        <v>662991.39999999991</v>
      </c>
      <c r="R720" s="6">
        <f t="shared" si="931"/>
        <v>658367.6</v>
      </c>
      <c r="S720" s="6">
        <f t="shared" si="931"/>
        <v>0</v>
      </c>
      <c r="T720" s="6">
        <f t="shared" si="931"/>
        <v>658367.6</v>
      </c>
      <c r="U720" s="6">
        <f t="shared" ref="U720:V720" si="934">U721+U724</f>
        <v>3322</v>
      </c>
      <c r="V720" s="6">
        <f t="shared" si="934"/>
        <v>661689.59999999998</v>
      </c>
      <c r="W720" s="104"/>
    </row>
    <row r="721" spans="1:23" ht="31.5" outlineLevel="4" x14ac:dyDescent="0.2">
      <c r="A721" s="76" t="s">
        <v>592</v>
      </c>
      <c r="B721" s="76" t="s">
        <v>594</v>
      </c>
      <c r="C721" s="76" t="s">
        <v>307</v>
      </c>
      <c r="D721" s="76"/>
      <c r="E721" s="12" t="s">
        <v>39</v>
      </c>
      <c r="F721" s="6">
        <f t="shared" ref="F721:V722" si="935">F722</f>
        <v>136462.5</v>
      </c>
      <c r="G721" s="6">
        <f t="shared" si="935"/>
        <v>1388.3579999999999</v>
      </c>
      <c r="H721" s="6">
        <f t="shared" si="935"/>
        <v>137850.85800000001</v>
      </c>
      <c r="I721" s="6">
        <f t="shared" si="935"/>
        <v>0</v>
      </c>
      <c r="J721" s="6">
        <f t="shared" si="935"/>
        <v>0</v>
      </c>
      <c r="K721" s="6">
        <f t="shared" si="935"/>
        <v>1741.97</v>
      </c>
      <c r="L721" s="6">
        <f t="shared" si="935"/>
        <v>139592.82800000001</v>
      </c>
      <c r="M721" s="6">
        <f t="shared" ref="M721:M722" si="936">M722</f>
        <v>136462.5</v>
      </c>
      <c r="N721" s="6">
        <f t="shared" si="935"/>
        <v>0</v>
      </c>
      <c r="O721" s="6">
        <f t="shared" si="935"/>
        <v>136462.5</v>
      </c>
      <c r="P721" s="6">
        <f t="shared" si="935"/>
        <v>0</v>
      </c>
      <c r="Q721" s="6">
        <f t="shared" si="935"/>
        <v>136462.5</v>
      </c>
      <c r="R721" s="6">
        <f t="shared" ref="R721:R722" si="937">R722</f>
        <v>136462.5</v>
      </c>
      <c r="S721" s="6">
        <f t="shared" si="935"/>
        <v>0</v>
      </c>
      <c r="T721" s="6">
        <f t="shared" si="935"/>
        <v>136462.5</v>
      </c>
      <c r="U721" s="6">
        <f t="shared" si="935"/>
        <v>0</v>
      </c>
      <c r="V721" s="6">
        <f t="shared" si="935"/>
        <v>136462.5</v>
      </c>
      <c r="W721" s="104"/>
    </row>
    <row r="722" spans="1:23" ht="15.75" outlineLevel="5" x14ac:dyDescent="0.2">
      <c r="A722" s="76" t="s">
        <v>592</v>
      </c>
      <c r="B722" s="76" t="s">
        <v>594</v>
      </c>
      <c r="C722" s="76" t="s">
        <v>308</v>
      </c>
      <c r="D722" s="76"/>
      <c r="E722" s="12" t="s">
        <v>309</v>
      </c>
      <c r="F722" s="6">
        <f t="shared" si="935"/>
        <v>136462.5</v>
      </c>
      <c r="G722" s="6">
        <f t="shared" si="935"/>
        <v>1388.3579999999999</v>
      </c>
      <c r="H722" s="6">
        <f t="shared" si="935"/>
        <v>137850.85800000001</v>
      </c>
      <c r="I722" s="6">
        <f t="shared" si="935"/>
        <v>0</v>
      </c>
      <c r="J722" s="6">
        <f t="shared" si="935"/>
        <v>0</v>
      </c>
      <c r="K722" s="6">
        <f t="shared" si="935"/>
        <v>1741.97</v>
      </c>
      <c r="L722" s="6">
        <f t="shared" si="935"/>
        <v>139592.82800000001</v>
      </c>
      <c r="M722" s="6">
        <f t="shared" si="936"/>
        <v>136462.5</v>
      </c>
      <c r="N722" s="6">
        <f t="shared" si="935"/>
        <v>0</v>
      </c>
      <c r="O722" s="6">
        <f t="shared" si="935"/>
        <v>136462.5</v>
      </c>
      <c r="P722" s="6">
        <f t="shared" si="935"/>
        <v>0</v>
      </c>
      <c r="Q722" s="6">
        <f t="shared" si="935"/>
        <v>136462.5</v>
      </c>
      <c r="R722" s="6">
        <f t="shared" si="937"/>
        <v>136462.5</v>
      </c>
      <c r="S722" s="6">
        <f t="shared" si="935"/>
        <v>0</v>
      </c>
      <c r="T722" s="6">
        <f t="shared" si="935"/>
        <v>136462.5</v>
      </c>
      <c r="U722" s="6">
        <f t="shared" si="935"/>
        <v>0</v>
      </c>
      <c r="V722" s="6">
        <f t="shared" si="935"/>
        <v>136462.5</v>
      </c>
      <c r="W722" s="104"/>
    </row>
    <row r="723" spans="1:23" ht="31.5" outlineLevel="7" x14ac:dyDescent="0.2">
      <c r="A723" s="77" t="s">
        <v>592</v>
      </c>
      <c r="B723" s="77" t="s">
        <v>594</v>
      </c>
      <c r="C723" s="77" t="s">
        <v>308</v>
      </c>
      <c r="D723" s="77" t="s">
        <v>70</v>
      </c>
      <c r="E723" s="13" t="s">
        <v>71</v>
      </c>
      <c r="F723" s="7">
        <v>136462.5</v>
      </c>
      <c r="G723" s="7">
        <v>1388.3579999999999</v>
      </c>
      <c r="H723" s="7">
        <f>SUM(F723:G723)</f>
        <v>137850.85800000001</v>
      </c>
      <c r="I723" s="7"/>
      <c r="J723" s="7"/>
      <c r="K723" s="7">
        <v>1741.97</v>
      </c>
      <c r="L723" s="7">
        <f>SUM(H723:K723)</f>
        <v>139592.82800000001</v>
      </c>
      <c r="M723" s="7">
        <v>136462.5</v>
      </c>
      <c r="N723" s="7"/>
      <c r="O723" s="7">
        <f>SUM(M723:N723)</f>
        <v>136462.5</v>
      </c>
      <c r="P723" s="7"/>
      <c r="Q723" s="7">
        <f>SUM(O723:P723)</f>
        <v>136462.5</v>
      </c>
      <c r="R723" s="7">
        <v>136462.5</v>
      </c>
      <c r="S723" s="7"/>
      <c r="T723" s="7">
        <f>SUM(R723:S723)</f>
        <v>136462.5</v>
      </c>
      <c r="U723" s="7"/>
      <c r="V723" s="7">
        <f>SUM(T723:U723)</f>
        <v>136462.5</v>
      </c>
      <c r="W723" s="104"/>
    </row>
    <row r="724" spans="1:23" ht="31.5" outlineLevel="4" collapsed="1" x14ac:dyDescent="0.2">
      <c r="A724" s="76" t="s">
        <v>592</v>
      </c>
      <c r="B724" s="76" t="s">
        <v>594</v>
      </c>
      <c r="C724" s="76" t="s">
        <v>310</v>
      </c>
      <c r="D724" s="76"/>
      <c r="E724" s="12" t="s">
        <v>311</v>
      </c>
      <c r="F724" s="6">
        <f t="shared" ref="F724:T724" si="938">F725+F727</f>
        <v>535168.80000000005</v>
      </c>
      <c r="G724" s="6">
        <f t="shared" ref="G724:J724" si="939">G725+G727</f>
        <v>0</v>
      </c>
      <c r="H724" s="6">
        <f t="shared" si="939"/>
        <v>535168.80000000005</v>
      </c>
      <c r="I724" s="6">
        <f t="shared" si="939"/>
        <v>-10097.1</v>
      </c>
      <c r="J724" s="6">
        <f t="shared" si="939"/>
        <v>0</v>
      </c>
      <c r="K724" s="6">
        <f t="shared" ref="K724:L724" si="940">K725+K727</f>
        <v>0</v>
      </c>
      <c r="L724" s="6">
        <f t="shared" si="940"/>
        <v>525071.70000000007</v>
      </c>
      <c r="M724" s="6">
        <f t="shared" si="938"/>
        <v>523203.1</v>
      </c>
      <c r="N724" s="6">
        <f t="shared" si="938"/>
        <v>0</v>
      </c>
      <c r="O724" s="6">
        <f t="shared" si="938"/>
        <v>523203.1</v>
      </c>
      <c r="P724" s="6">
        <f t="shared" si="938"/>
        <v>3325.8</v>
      </c>
      <c r="Q724" s="6">
        <f t="shared" si="938"/>
        <v>526528.89999999991</v>
      </c>
      <c r="R724" s="6">
        <f t="shared" si="938"/>
        <v>521905.1</v>
      </c>
      <c r="S724" s="6">
        <f t="shared" si="938"/>
        <v>0</v>
      </c>
      <c r="T724" s="6">
        <f t="shared" si="938"/>
        <v>521905.1</v>
      </c>
      <c r="U724" s="6">
        <f t="shared" ref="U724:V724" si="941">U725+U727</f>
        <v>3322</v>
      </c>
      <c r="V724" s="6">
        <f t="shared" si="941"/>
        <v>525227.1</v>
      </c>
      <c r="W724" s="104"/>
    </row>
    <row r="725" spans="1:23" ht="31.5" hidden="1" outlineLevel="5" x14ac:dyDescent="0.2">
      <c r="A725" s="76" t="s">
        <v>592</v>
      </c>
      <c r="B725" s="76" t="s">
        <v>594</v>
      </c>
      <c r="C725" s="76" t="s">
        <v>312</v>
      </c>
      <c r="D725" s="76"/>
      <c r="E725" s="12" t="s">
        <v>313</v>
      </c>
      <c r="F725" s="6">
        <f t="shared" ref="F725:V725" si="942">F726</f>
        <v>6287.7</v>
      </c>
      <c r="G725" s="6">
        <f t="shared" si="942"/>
        <v>0</v>
      </c>
      <c r="H725" s="6">
        <f t="shared" si="942"/>
        <v>6287.7</v>
      </c>
      <c r="I725" s="6">
        <f t="shared" si="942"/>
        <v>0</v>
      </c>
      <c r="J725" s="6">
        <f t="shared" si="942"/>
        <v>0</v>
      </c>
      <c r="K725" s="6">
        <f t="shared" si="942"/>
        <v>0</v>
      </c>
      <c r="L725" s="6">
        <f t="shared" si="942"/>
        <v>6287.7</v>
      </c>
      <c r="M725" s="6">
        <f t="shared" si="942"/>
        <v>6287.7</v>
      </c>
      <c r="N725" s="6">
        <f t="shared" si="942"/>
        <v>0</v>
      </c>
      <c r="O725" s="6">
        <f t="shared" si="942"/>
        <v>6287.7</v>
      </c>
      <c r="P725" s="6">
        <f t="shared" si="942"/>
        <v>0</v>
      </c>
      <c r="Q725" s="6">
        <f t="shared" si="942"/>
        <v>6287.7</v>
      </c>
      <c r="R725" s="6">
        <f>R726</f>
        <v>6287.7</v>
      </c>
      <c r="S725" s="6">
        <f t="shared" si="942"/>
        <v>0</v>
      </c>
      <c r="T725" s="6">
        <f t="shared" si="942"/>
        <v>6287.7</v>
      </c>
      <c r="U725" s="6">
        <f t="shared" si="942"/>
        <v>0</v>
      </c>
      <c r="V725" s="6">
        <f t="shared" si="942"/>
        <v>6287.7</v>
      </c>
      <c r="W725" s="104"/>
    </row>
    <row r="726" spans="1:23" ht="31.5" hidden="1" outlineLevel="7" x14ac:dyDescent="0.2">
      <c r="A726" s="77" t="s">
        <v>592</v>
      </c>
      <c r="B726" s="77" t="s">
        <v>594</v>
      </c>
      <c r="C726" s="77" t="s">
        <v>312</v>
      </c>
      <c r="D726" s="77" t="s">
        <v>70</v>
      </c>
      <c r="E726" s="13" t="s">
        <v>71</v>
      </c>
      <c r="F726" s="7">
        <v>6287.7</v>
      </c>
      <c r="G726" s="20"/>
      <c r="H726" s="7">
        <f>SUM(F726:G726)</f>
        <v>6287.7</v>
      </c>
      <c r="I726" s="20"/>
      <c r="J726" s="20"/>
      <c r="K726" s="20"/>
      <c r="L726" s="7">
        <f>SUM(H726:K726)</f>
        <v>6287.7</v>
      </c>
      <c r="M726" s="7">
        <v>6287.7</v>
      </c>
      <c r="N726" s="7"/>
      <c r="O726" s="7">
        <f>SUM(M726:N726)</f>
        <v>6287.7</v>
      </c>
      <c r="P726" s="20"/>
      <c r="Q726" s="7">
        <f>SUM(O726:P726)</f>
        <v>6287.7</v>
      </c>
      <c r="R726" s="7">
        <v>6287.7</v>
      </c>
      <c r="S726" s="7"/>
      <c r="T726" s="7">
        <f>SUM(R726:S726)</f>
        <v>6287.7</v>
      </c>
      <c r="U726" s="20"/>
      <c r="V726" s="7">
        <f>SUM(T726:U726)</f>
        <v>6287.7</v>
      </c>
      <c r="W726" s="104"/>
    </row>
    <row r="727" spans="1:23" ht="31.5" outlineLevel="5" x14ac:dyDescent="0.2">
      <c r="A727" s="76" t="s">
        <v>592</v>
      </c>
      <c r="B727" s="76" t="s">
        <v>594</v>
      </c>
      <c r="C727" s="76" t="s">
        <v>314</v>
      </c>
      <c r="D727" s="76"/>
      <c r="E727" s="12" t="s">
        <v>315</v>
      </c>
      <c r="F727" s="6">
        <f>F728+F729</f>
        <v>528881.10000000009</v>
      </c>
      <c r="G727" s="6">
        <f t="shared" ref="G727:J727" si="943">G728+G729</f>
        <v>0</v>
      </c>
      <c r="H727" s="6">
        <f t="shared" si="943"/>
        <v>528881.10000000009</v>
      </c>
      <c r="I727" s="6">
        <f t="shared" si="943"/>
        <v>-10097.1</v>
      </c>
      <c r="J727" s="6">
        <f t="shared" si="943"/>
        <v>0</v>
      </c>
      <c r="K727" s="6">
        <f t="shared" ref="K727:L727" si="944">K728+K729</f>
        <v>0</v>
      </c>
      <c r="L727" s="6">
        <f t="shared" si="944"/>
        <v>518784.00000000006</v>
      </c>
      <c r="M727" s="6">
        <f t="shared" ref="M727:R727" si="945">M728+M729</f>
        <v>516915.39999999997</v>
      </c>
      <c r="N727" s="6">
        <f t="shared" ref="N727" si="946">N728+N729</f>
        <v>0</v>
      </c>
      <c r="O727" s="6">
        <f t="shared" ref="O727:Q727" si="947">O728+O729</f>
        <v>516915.39999999997</v>
      </c>
      <c r="P727" s="6">
        <f t="shared" si="947"/>
        <v>3325.8</v>
      </c>
      <c r="Q727" s="6">
        <f t="shared" si="947"/>
        <v>520241.19999999995</v>
      </c>
      <c r="R727" s="6">
        <f t="shared" si="945"/>
        <v>515617.39999999997</v>
      </c>
      <c r="S727" s="6">
        <f t="shared" ref="S727" si="948">S728+S729</f>
        <v>0</v>
      </c>
      <c r="T727" s="6">
        <f t="shared" ref="T727:V727" si="949">T728+T729</f>
        <v>515617.39999999997</v>
      </c>
      <c r="U727" s="6">
        <f t="shared" si="949"/>
        <v>3322</v>
      </c>
      <c r="V727" s="6">
        <f t="shared" si="949"/>
        <v>518939.39999999997</v>
      </c>
      <c r="W727" s="104"/>
    </row>
    <row r="728" spans="1:23" ht="31.5" outlineLevel="7" x14ac:dyDescent="0.2">
      <c r="A728" s="77" t="s">
        <v>592</v>
      </c>
      <c r="B728" s="77" t="s">
        <v>594</v>
      </c>
      <c r="C728" s="77" t="s">
        <v>314</v>
      </c>
      <c r="D728" s="77" t="s">
        <v>70</v>
      </c>
      <c r="E728" s="13" t="s">
        <v>71</v>
      </c>
      <c r="F728" s="7">
        <f>500127.9-515.3</f>
        <v>499612.60000000003</v>
      </c>
      <c r="G728" s="7"/>
      <c r="H728" s="7">
        <f t="shared" ref="H728:H729" si="950">SUM(F728:G728)</f>
        <v>499612.60000000003</v>
      </c>
      <c r="I728" s="7">
        <f>-205.9+3616.5-13507.7</f>
        <v>-10097.1</v>
      </c>
      <c r="J728" s="7"/>
      <c r="K728" s="7"/>
      <c r="L728" s="7">
        <f>SUM(H728:K728)</f>
        <v>489515.50000000006</v>
      </c>
      <c r="M728" s="7">
        <v>487262.8</v>
      </c>
      <c r="N728" s="7"/>
      <c r="O728" s="7">
        <f t="shared" ref="O728:O729" si="951">SUM(M728:N728)</f>
        <v>487262.8</v>
      </c>
      <c r="P728" s="7">
        <v>3325.8</v>
      </c>
      <c r="Q728" s="7">
        <f t="shared" ref="Q728:Q729" si="952">SUM(O728:P728)</f>
        <v>490588.6</v>
      </c>
      <c r="R728" s="7">
        <v>485964.79999999999</v>
      </c>
      <c r="S728" s="7"/>
      <c r="T728" s="7">
        <f t="shared" ref="T728:T729" si="953">SUM(R728:S728)</f>
        <v>485964.79999999999</v>
      </c>
      <c r="U728" s="7">
        <v>3322</v>
      </c>
      <c r="V728" s="7">
        <f t="shared" ref="V728:V729" si="954">SUM(T728:U728)</f>
        <v>489286.8</v>
      </c>
      <c r="W728" s="104"/>
    </row>
    <row r="729" spans="1:23" ht="15.75" hidden="1" outlineLevel="7" x14ac:dyDescent="0.2">
      <c r="A729" s="77" t="s">
        <v>592</v>
      </c>
      <c r="B729" s="77" t="s">
        <v>594</v>
      </c>
      <c r="C729" s="77" t="s">
        <v>314</v>
      </c>
      <c r="D729" s="77" t="s">
        <v>15</v>
      </c>
      <c r="E729" s="13" t="s">
        <v>16</v>
      </c>
      <c r="F729" s="7">
        <v>29268.5</v>
      </c>
      <c r="G729" s="7"/>
      <c r="H729" s="7">
        <f t="shared" si="950"/>
        <v>29268.5</v>
      </c>
      <c r="I729" s="7"/>
      <c r="J729" s="7"/>
      <c r="K729" s="7"/>
      <c r="L729" s="7">
        <f>SUM(H729:K729)</f>
        <v>29268.5</v>
      </c>
      <c r="M729" s="7">
        <v>29652.6</v>
      </c>
      <c r="N729" s="7"/>
      <c r="O729" s="7">
        <f t="shared" si="951"/>
        <v>29652.6</v>
      </c>
      <c r="P729" s="7"/>
      <c r="Q729" s="7">
        <f t="shared" si="952"/>
        <v>29652.6</v>
      </c>
      <c r="R729" s="7">
        <v>29652.6</v>
      </c>
      <c r="S729" s="7"/>
      <c r="T729" s="7">
        <f t="shared" si="953"/>
        <v>29652.6</v>
      </c>
      <c r="U729" s="7"/>
      <c r="V729" s="7">
        <f t="shared" si="954"/>
        <v>29652.6</v>
      </c>
      <c r="W729" s="104"/>
    </row>
    <row r="730" spans="1:23" ht="31.5" outlineLevel="7" x14ac:dyDescent="0.2">
      <c r="A730" s="76" t="s">
        <v>592</v>
      </c>
      <c r="B730" s="76" t="s">
        <v>594</v>
      </c>
      <c r="C730" s="74" t="s">
        <v>54</v>
      </c>
      <c r="D730" s="74" t="s">
        <v>472</v>
      </c>
      <c r="E730" s="17" t="s">
        <v>777</v>
      </c>
      <c r="F730" s="7"/>
      <c r="G730" s="7"/>
      <c r="H730" s="6">
        <f>H731</f>
        <v>0</v>
      </c>
      <c r="I730" s="6">
        <f t="shared" ref="I730:U731" si="955">I731</f>
        <v>0</v>
      </c>
      <c r="J730" s="6">
        <f t="shared" si="955"/>
        <v>0</v>
      </c>
      <c r="K730" s="6">
        <f t="shared" si="955"/>
        <v>3716.1000000000004</v>
      </c>
      <c r="L730" s="6">
        <f t="shared" si="955"/>
        <v>3716.1000000000004</v>
      </c>
      <c r="M730" s="6">
        <f t="shared" si="955"/>
        <v>0</v>
      </c>
      <c r="N730" s="6">
        <f t="shared" si="955"/>
        <v>0</v>
      </c>
      <c r="O730" s="6">
        <f t="shared" si="955"/>
        <v>0</v>
      </c>
      <c r="P730" s="6">
        <f t="shared" si="955"/>
        <v>0</v>
      </c>
      <c r="Q730" s="6"/>
      <c r="R730" s="6">
        <f t="shared" si="955"/>
        <v>0</v>
      </c>
      <c r="S730" s="6">
        <f t="shared" si="955"/>
        <v>0</v>
      </c>
      <c r="T730" s="6">
        <f t="shared" si="955"/>
        <v>0</v>
      </c>
      <c r="U730" s="6">
        <f t="shared" si="955"/>
        <v>0</v>
      </c>
      <c r="V730" s="6"/>
      <c r="W730" s="104"/>
    </row>
    <row r="731" spans="1:23" ht="31.5" outlineLevel="7" x14ac:dyDescent="0.2">
      <c r="A731" s="76" t="s">
        <v>592</v>
      </c>
      <c r="B731" s="76" t="s">
        <v>594</v>
      </c>
      <c r="C731" s="74" t="s">
        <v>99</v>
      </c>
      <c r="D731" s="74" t="s">
        <v>472</v>
      </c>
      <c r="E731" s="17" t="s">
        <v>100</v>
      </c>
      <c r="F731" s="7"/>
      <c r="G731" s="7"/>
      <c r="H731" s="6">
        <f>H732</f>
        <v>0</v>
      </c>
      <c r="I731" s="6">
        <f t="shared" si="955"/>
        <v>0</v>
      </c>
      <c r="J731" s="6">
        <f t="shared" si="955"/>
        <v>0</v>
      </c>
      <c r="K731" s="6">
        <f t="shared" si="955"/>
        <v>3716.1000000000004</v>
      </c>
      <c r="L731" s="6">
        <f t="shared" si="955"/>
        <v>3716.1000000000004</v>
      </c>
      <c r="M731" s="6">
        <f t="shared" si="955"/>
        <v>0</v>
      </c>
      <c r="N731" s="6">
        <f t="shared" si="955"/>
        <v>0</v>
      </c>
      <c r="O731" s="6">
        <f t="shared" si="955"/>
        <v>0</v>
      </c>
      <c r="P731" s="6">
        <f t="shared" si="955"/>
        <v>0</v>
      </c>
      <c r="Q731" s="6"/>
      <c r="R731" s="6">
        <f t="shared" si="955"/>
        <v>0</v>
      </c>
      <c r="S731" s="6">
        <f t="shared" si="955"/>
        <v>0</v>
      </c>
      <c r="T731" s="6">
        <f t="shared" si="955"/>
        <v>0</v>
      </c>
      <c r="U731" s="6">
        <f t="shared" si="955"/>
        <v>0</v>
      </c>
      <c r="V731" s="6"/>
      <c r="W731" s="104"/>
    </row>
    <row r="732" spans="1:23" s="98" customFormat="1" ht="15.75" outlineLevel="7" x14ac:dyDescent="0.2">
      <c r="A732" s="76" t="s">
        <v>592</v>
      </c>
      <c r="B732" s="76" t="s">
        <v>594</v>
      </c>
      <c r="C732" s="74" t="s">
        <v>110</v>
      </c>
      <c r="D732" s="74"/>
      <c r="E732" s="17" t="s">
        <v>111</v>
      </c>
      <c r="F732" s="6"/>
      <c r="G732" s="6"/>
      <c r="H732" s="6">
        <f>H733+H735</f>
        <v>0</v>
      </c>
      <c r="I732" s="6">
        <f t="shared" ref="I732:U732" si="956">I733+I735</f>
        <v>0</v>
      </c>
      <c r="J732" s="6">
        <f t="shared" si="956"/>
        <v>0</v>
      </c>
      <c r="K732" s="6">
        <f t="shared" si="956"/>
        <v>3716.1000000000004</v>
      </c>
      <c r="L732" s="6">
        <f t="shared" si="956"/>
        <v>3716.1000000000004</v>
      </c>
      <c r="M732" s="6">
        <f t="shared" si="956"/>
        <v>0</v>
      </c>
      <c r="N732" s="6">
        <f t="shared" si="956"/>
        <v>0</v>
      </c>
      <c r="O732" s="6">
        <f t="shared" si="956"/>
        <v>0</v>
      </c>
      <c r="P732" s="6">
        <f t="shared" si="956"/>
        <v>0</v>
      </c>
      <c r="Q732" s="6"/>
      <c r="R732" s="6">
        <f t="shared" si="956"/>
        <v>0</v>
      </c>
      <c r="S732" s="6">
        <f t="shared" si="956"/>
        <v>0</v>
      </c>
      <c r="T732" s="6">
        <f t="shared" si="956"/>
        <v>0</v>
      </c>
      <c r="U732" s="6">
        <f t="shared" si="956"/>
        <v>0</v>
      </c>
      <c r="V732" s="6"/>
      <c r="W732" s="104"/>
    </row>
    <row r="733" spans="1:23" s="98" customFormat="1" ht="15.75" outlineLevel="7" x14ac:dyDescent="0.2">
      <c r="A733" s="76" t="s">
        <v>592</v>
      </c>
      <c r="B733" s="76" t="s">
        <v>594</v>
      </c>
      <c r="C733" s="85" t="s">
        <v>780</v>
      </c>
      <c r="D733" s="74"/>
      <c r="E733" s="24" t="s">
        <v>781</v>
      </c>
      <c r="F733" s="6"/>
      <c r="G733" s="6"/>
      <c r="H733" s="6">
        <f>H734</f>
        <v>0</v>
      </c>
      <c r="I733" s="6">
        <f t="shared" ref="I733:U733" si="957">I734</f>
        <v>0</v>
      </c>
      <c r="J733" s="6">
        <f t="shared" si="957"/>
        <v>0</v>
      </c>
      <c r="K733" s="6">
        <f t="shared" si="957"/>
        <v>1839.2</v>
      </c>
      <c r="L733" s="6">
        <f t="shared" si="957"/>
        <v>1839.2</v>
      </c>
      <c r="M733" s="6">
        <f t="shared" si="957"/>
        <v>0</v>
      </c>
      <c r="N733" s="6">
        <f t="shared" si="957"/>
        <v>0</v>
      </c>
      <c r="O733" s="6">
        <f t="shared" si="957"/>
        <v>0</v>
      </c>
      <c r="P733" s="6">
        <f t="shared" si="957"/>
        <v>0</v>
      </c>
      <c r="Q733" s="6"/>
      <c r="R733" s="6">
        <f t="shared" si="957"/>
        <v>0</v>
      </c>
      <c r="S733" s="6">
        <f t="shared" si="957"/>
        <v>0</v>
      </c>
      <c r="T733" s="6">
        <f t="shared" si="957"/>
        <v>0</v>
      </c>
      <c r="U733" s="6">
        <f t="shared" si="957"/>
        <v>0</v>
      </c>
      <c r="V733" s="6"/>
      <c r="W733" s="104"/>
    </row>
    <row r="734" spans="1:23" ht="31.5" outlineLevel="7" x14ac:dyDescent="0.2">
      <c r="A734" s="77" t="s">
        <v>592</v>
      </c>
      <c r="B734" s="77" t="s">
        <v>594</v>
      </c>
      <c r="C734" s="95" t="s">
        <v>780</v>
      </c>
      <c r="D734" s="77" t="s">
        <v>70</v>
      </c>
      <c r="E734" s="13" t="s">
        <v>71</v>
      </c>
      <c r="F734" s="7"/>
      <c r="G734" s="7"/>
      <c r="H734" s="7"/>
      <c r="I734" s="7"/>
      <c r="J734" s="7"/>
      <c r="K734" s="7">
        <v>1839.2</v>
      </c>
      <c r="L734" s="7">
        <f>SUM(H734:K734)</f>
        <v>1839.2</v>
      </c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104"/>
    </row>
    <row r="735" spans="1:23" s="98" customFormat="1" ht="15.75" outlineLevel="7" x14ac:dyDescent="0.2">
      <c r="A735" s="76" t="s">
        <v>592</v>
      </c>
      <c r="B735" s="76" t="s">
        <v>594</v>
      </c>
      <c r="C735" s="85" t="s">
        <v>779</v>
      </c>
      <c r="D735" s="74"/>
      <c r="E735" s="24" t="s">
        <v>778</v>
      </c>
      <c r="F735" s="6"/>
      <c r="G735" s="6"/>
      <c r="H735" s="6">
        <f>H736</f>
        <v>0</v>
      </c>
      <c r="I735" s="6">
        <f t="shared" ref="I735:U735" si="958">I736</f>
        <v>0</v>
      </c>
      <c r="J735" s="6">
        <f t="shared" si="958"/>
        <v>0</v>
      </c>
      <c r="K735" s="6">
        <f t="shared" si="958"/>
        <v>1876.9</v>
      </c>
      <c r="L735" s="6">
        <f t="shared" si="958"/>
        <v>1876.9</v>
      </c>
      <c r="M735" s="6">
        <f t="shared" si="958"/>
        <v>0</v>
      </c>
      <c r="N735" s="6">
        <f t="shared" si="958"/>
        <v>0</v>
      </c>
      <c r="O735" s="6">
        <f t="shared" si="958"/>
        <v>0</v>
      </c>
      <c r="P735" s="6">
        <f t="shared" si="958"/>
        <v>0</v>
      </c>
      <c r="Q735" s="6"/>
      <c r="R735" s="6">
        <f t="shared" si="958"/>
        <v>0</v>
      </c>
      <c r="S735" s="6">
        <f t="shared" si="958"/>
        <v>0</v>
      </c>
      <c r="T735" s="6">
        <f t="shared" si="958"/>
        <v>0</v>
      </c>
      <c r="U735" s="6">
        <f t="shared" si="958"/>
        <v>0</v>
      </c>
      <c r="V735" s="6"/>
      <c r="W735" s="104"/>
    </row>
    <row r="736" spans="1:23" ht="31.5" outlineLevel="7" x14ac:dyDescent="0.2">
      <c r="A736" s="77" t="s">
        <v>592</v>
      </c>
      <c r="B736" s="77" t="s">
        <v>594</v>
      </c>
      <c r="C736" s="95" t="s">
        <v>779</v>
      </c>
      <c r="D736" s="77" t="s">
        <v>70</v>
      </c>
      <c r="E736" s="13" t="s">
        <v>71</v>
      </c>
      <c r="F736" s="7"/>
      <c r="G736" s="7"/>
      <c r="H736" s="7"/>
      <c r="I736" s="7"/>
      <c r="J736" s="7"/>
      <c r="K736" s="7">
        <v>1876.9</v>
      </c>
      <c r="L736" s="7">
        <f>SUM(H736:K736)</f>
        <v>1876.9</v>
      </c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104"/>
    </row>
    <row r="737" spans="1:23" ht="15.75" outlineLevel="1" x14ac:dyDescent="0.2">
      <c r="A737" s="76" t="s">
        <v>592</v>
      </c>
      <c r="B737" s="76" t="s">
        <v>565</v>
      </c>
      <c r="C737" s="76"/>
      <c r="D737" s="76"/>
      <c r="E737" s="12" t="s">
        <v>596</v>
      </c>
      <c r="F737" s="6">
        <f t="shared" ref="F737:G737" si="959">F738</f>
        <v>852570.2</v>
      </c>
      <c r="G737" s="6">
        <f t="shared" si="959"/>
        <v>17367.929039999999</v>
      </c>
      <c r="H737" s="6">
        <f>H738+H778</f>
        <v>869938.12904000003</v>
      </c>
      <c r="I737" s="6">
        <f t="shared" ref="I737:V737" si="960">I738+I778</f>
        <v>42520.75</v>
      </c>
      <c r="J737" s="6">
        <f t="shared" si="960"/>
        <v>2222.0640000000003</v>
      </c>
      <c r="K737" s="6">
        <f t="shared" si="960"/>
        <v>16651.542590000001</v>
      </c>
      <c r="L737" s="6">
        <f t="shared" si="960"/>
        <v>931332.48563000001</v>
      </c>
      <c r="M737" s="6">
        <f t="shared" si="960"/>
        <v>859177.60000000009</v>
      </c>
      <c r="N737" s="6">
        <f t="shared" si="960"/>
        <v>34.1</v>
      </c>
      <c r="O737" s="6">
        <f t="shared" si="960"/>
        <v>859211.70000000007</v>
      </c>
      <c r="P737" s="6">
        <f t="shared" si="960"/>
        <v>6934.6680000000006</v>
      </c>
      <c r="Q737" s="6">
        <f t="shared" si="960"/>
        <v>866146.36800000013</v>
      </c>
      <c r="R737" s="6">
        <f t="shared" si="960"/>
        <v>863842.3</v>
      </c>
      <c r="S737" s="6">
        <f t="shared" si="960"/>
        <v>28.9</v>
      </c>
      <c r="T737" s="6">
        <f t="shared" si="960"/>
        <v>863871.20000000007</v>
      </c>
      <c r="U737" s="6">
        <f t="shared" si="960"/>
        <v>6206.63</v>
      </c>
      <c r="V737" s="6">
        <f t="shared" si="960"/>
        <v>870077.83000000007</v>
      </c>
      <c r="W737" s="104"/>
    </row>
    <row r="738" spans="1:23" ht="31.5" outlineLevel="2" x14ac:dyDescent="0.2">
      <c r="A738" s="76" t="s">
        <v>592</v>
      </c>
      <c r="B738" s="76" t="s">
        <v>565</v>
      </c>
      <c r="C738" s="76" t="s">
        <v>234</v>
      </c>
      <c r="D738" s="76"/>
      <c r="E738" s="12" t="s">
        <v>235</v>
      </c>
      <c r="F738" s="6">
        <f>F756</f>
        <v>852570.2</v>
      </c>
      <c r="G738" s="6">
        <f t="shared" ref="G738:V738" si="961">G756+G739</f>
        <v>17367.929039999999</v>
      </c>
      <c r="H738" s="6">
        <f t="shared" si="961"/>
        <v>869938.12904000003</v>
      </c>
      <c r="I738" s="6">
        <f t="shared" ref="I738" si="962">I756+I739</f>
        <v>42520.75</v>
      </c>
      <c r="J738" s="6">
        <f t="shared" si="961"/>
        <v>2222.0640000000003</v>
      </c>
      <c r="K738" s="6">
        <f t="shared" si="961"/>
        <v>15381.542590000001</v>
      </c>
      <c r="L738" s="6">
        <f t="shared" si="961"/>
        <v>930062.48563000001</v>
      </c>
      <c r="M738" s="6">
        <f t="shared" si="961"/>
        <v>859177.60000000009</v>
      </c>
      <c r="N738" s="6">
        <f t="shared" si="961"/>
        <v>34.1</v>
      </c>
      <c r="O738" s="6">
        <f t="shared" si="961"/>
        <v>859211.70000000007</v>
      </c>
      <c r="P738" s="6">
        <f t="shared" si="961"/>
        <v>6934.6680000000006</v>
      </c>
      <c r="Q738" s="6">
        <f t="shared" si="961"/>
        <v>866146.36800000013</v>
      </c>
      <c r="R738" s="6">
        <f t="shared" si="961"/>
        <v>863842.3</v>
      </c>
      <c r="S738" s="6">
        <f t="shared" si="961"/>
        <v>28.9</v>
      </c>
      <c r="T738" s="6">
        <f t="shared" si="961"/>
        <v>863871.20000000007</v>
      </c>
      <c r="U738" s="6">
        <f t="shared" si="961"/>
        <v>6206.63</v>
      </c>
      <c r="V738" s="6">
        <f t="shared" si="961"/>
        <v>870077.83000000007</v>
      </c>
      <c r="W738" s="104"/>
    </row>
    <row r="739" spans="1:23" ht="31.5" outlineLevel="2" x14ac:dyDescent="0.2">
      <c r="A739" s="76" t="s">
        <v>592</v>
      </c>
      <c r="B739" s="76" t="s">
        <v>565</v>
      </c>
      <c r="C739" s="76" t="s">
        <v>236</v>
      </c>
      <c r="D739" s="76"/>
      <c r="E739" s="12" t="s">
        <v>237</v>
      </c>
      <c r="F739" s="6"/>
      <c r="G739" s="6">
        <f>G740</f>
        <v>16593.929039999999</v>
      </c>
      <c r="H739" s="6">
        <f>H740</f>
        <v>16593.929039999999</v>
      </c>
      <c r="I739" s="6">
        <f t="shared" ref="I739" si="963">I740+I753</f>
        <v>23348</v>
      </c>
      <c r="J739" s="6">
        <f>J740+J753</f>
        <v>595</v>
      </c>
      <c r="K739" s="6">
        <f t="shared" ref="K739:U739" si="964">K740+K753</f>
        <v>15381.542590000001</v>
      </c>
      <c r="L739" s="6">
        <f t="shared" si="964"/>
        <v>55918.47163</v>
      </c>
      <c r="M739" s="6">
        <f t="shared" si="964"/>
        <v>0</v>
      </c>
      <c r="N739" s="6">
        <f t="shared" si="964"/>
        <v>0</v>
      </c>
      <c r="O739" s="6">
        <f t="shared" si="964"/>
        <v>0</v>
      </c>
      <c r="P739" s="6">
        <f t="shared" si="964"/>
        <v>0</v>
      </c>
      <c r="Q739" s="6"/>
      <c r="R739" s="6">
        <f t="shared" si="964"/>
        <v>0</v>
      </c>
      <c r="S739" s="6">
        <f t="shared" si="964"/>
        <v>0</v>
      </c>
      <c r="T739" s="6">
        <f t="shared" si="964"/>
        <v>0</v>
      </c>
      <c r="U739" s="6">
        <f t="shared" si="964"/>
        <v>0</v>
      </c>
      <c r="V739" s="6"/>
      <c r="W739" s="104"/>
    </row>
    <row r="740" spans="1:23" ht="31.5" outlineLevel="2" x14ac:dyDescent="0.2">
      <c r="A740" s="76" t="s">
        <v>592</v>
      </c>
      <c r="B740" s="76" t="s">
        <v>565</v>
      </c>
      <c r="C740" s="76" t="s">
        <v>238</v>
      </c>
      <c r="D740" s="76"/>
      <c r="E740" s="12" t="s">
        <v>239</v>
      </c>
      <c r="F740" s="6"/>
      <c r="G740" s="6">
        <f>G741+G743</f>
        <v>16593.929039999999</v>
      </c>
      <c r="H740" s="6">
        <f>H741+H743</f>
        <v>16593.929039999999</v>
      </c>
      <c r="I740" s="6">
        <f>I741+I743+I749+I745+I751+I747</f>
        <v>23348</v>
      </c>
      <c r="J740" s="6">
        <f t="shared" ref="J740:U740" si="965">J741+J743+J749+J745+J751+J747</f>
        <v>0</v>
      </c>
      <c r="K740" s="6">
        <f t="shared" si="965"/>
        <v>15381.542590000001</v>
      </c>
      <c r="L740" s="6">
        <f t="shared" si="965"/>
        <v>55323.47163</v>
      </c>
      <c r="M740" s="6">
        <f t="shared" si="965"/>
        <v>0</v>
      </c>
      <c r="N740" s="6">
        <f t="shared" si="965"/>
        <v>0</v>
      </c>
      <c r="O740" s="6">
        <f t="shared" si="965"/>
        <v>0</v>
      </c>
      <c r="P740" s="6">
        <f t="shared" si="965"/>
        <v>0</v>
      </c>
      <c r="Q740" s="6"/>
      <c r="R740" s="6">
        <f t="shared" si="965"/>
        <v>0</v>
      </c>
      <c r="S740" s="6">
        <f t="shared" si="965"/>
        <v>0</v>
      </c>
      <c r="T740" s="6">
        <f t="shared" si="965"/>
        <v>0</v>
      </c>
      <c r="U740" s="6">
        <f t="shared" si="965"/>
        <v>0</v>
      </c>
      <c r="V740" s="6"/>
      <c r="W740" s="104"/>
    </row>
    <row r="741" spans="1:23" ht="47.25" hidden="1" outlineLevel="2" x14ac:dyDescent="0.2">
      <c r="A741" s="72" t="s">
        <v>592</v>
      </c>
      <c r="B741" s="72" t="s">
        <v>565</v>
      </c>
      <c r="C741" s="74" t="s">
        <v>675</v>
      </c>
      <c r="D741" s="74"/>
      <c r="E741" s="63" t="s">
        <v>676</v>
      </c>
      <c r="F741" s="6"/>
      <c r="G741" s="6">
        <f t="shared" ref="G741:L749" si="966">G742</f>
        <v>4148.4822599999998</v>
      </c>
      <c r="H741" s="6">
        <f t="shared" si="966"/>
        <v>4148.4822599999998</v>
      </c>
      <c r="I741" s="6">
        <f t="shared" si="966"/>
        <v>0</v>
      </c>
      <c r="J741" s="6">
        <f t="shared" si="966"/>
        <v>0</v>
      </c>
      <c r="K741" s="6">
        <f t="shared" si="966"/>
        <v>0</v>
      </c>
      <c r="L741" s="6">
        <f t="shared" si="966"/>
        <v>4148.4822599999998</v>
      </c>
      <c r="M741" s="6"/>
      <c r="N741" s="6"/>
      <c r="O741" s="6"/>
      <c r="P741" s="6">
        <f t="shared" ref="P741:Q743" si="967">P742</f>
        <v>0</v>
      </c>
      <c r="Q741" s="6">
        <f t="shared" si="967"/>
        <v>0</v>
      </c>
      <c r="R741" s="6"/>
      <c r="S741" s="6"/>
      <c r="T741" s="6"/>
      <c r="U741" s="6">
        <f t="shared" ref="U741:V743" si="968">U742</f>
        <v>0</v>
      </c>
      <c r="V741" s="6">
        <f t="shared" si="968"/>
        <v>0</v>
      </c>
      <c r="W741" s="104"/>
    </row>
    <row r="742" spans="1:23" ht="31.5" hidden="1" outlineLevel="2" x14ac:dyDescent="0.2">
      <c r="A742" s="73" t="s">
        <v>592</v>
      </c>
      <c r="B742" s="73" t="s">
        <v>565</v>
      </c>
      <c r="C742" s="75" t="s">
        <v>675</v>
      </c>
      <c r="D742" s="75" t="s">
        <v>70</v>
      </c>
      <c r="E742" s="22" t="s">
        <v>445</v>
      </c>
      <c r="F742" s="6"/>
      <c r="G742" s="8">
        <f>1590.5375+2557.94476</f>
        <v>4148.4822599999998</v>
      </c>
      <c r="H742" s="8">
        <f>SUM(F742:G742)</f>
        <v>4148.4822599999998</v>
      </c>
      <c r="I742" s="8"/>
      <c r="J742" s="8"/>
      <c r="K742" s="8"/>
      <c r="L742" s="8">
        <f>SUM(H742:K742)</f>
        <v>4148.4822599999998</v>
      </c>
      <c r="M742" s="6"/>
      <c r="N742" s="6"/>
      <c r="O742" s="6"/>
      <c r="P742" s="8"/>
      <c r="Q742" s="8">
        <f>SUM(O742:P742)</f>
        <v>0</v>
      </c>
      <c r="R742" s="6"/>
      <c r="S742" s="6"/>
      <c r="T742" s="6"/>
      <c r="U742" s="8"/>
      <c r="V742" s="8">
        <f>SUM(T742:U742)</f>
        <v>0</v>
      </c>
      <c r="W742" s="104"/>
    </row>
    <row r="743" spans="1:23" ht="47.25" hidden="1" outlineLevel="2" x14ac:dyDescent="0.2">
      <c r="A743" s="72" t="s">
        <v>592</v>
      </c>
      <c r="B743" s="72" t="s">
        <v>565</v>
      </c>
      <c r="C743" s="74" t="s">
        <v>675</v>
      </c>
      <c r="D743" s="74"/>
      <c r="E743" s="63" t="s">
        <v>677</v>
      </c>
      <c r="F743" s="6"/>
      <c r="G743" s="6">
        <f t="shared" si="966"/>
        <v>12445.44678</v>
      </c>
      <c r="H743" s="6">
        <f t="shared" si="966"/>
        <v>12445.44678</v>
      </c>
      <c r="I743" s="6">
        <f t="shared" si="966"/>
        <v>0</v>
      </c>
      <c r="J743" s="6">
        <f t="shared" si="966"/>
        <v>0</v>
      </c>
      <c r="K743" s="6">
        <f t="shared" si="966"/>
        <v>0</v>
      </c>
      <c r="L743" s="6">
        <f t="shared" si="966"/>
        <v>12445.44678</v>
      </c>
      <c r="M743" s="6"/>
      <c r="N743" s="6"/>
      <c r="O743" s="6"/>
      <c r="P743" s="6">
        <f t="shared" si="967"/>
        <v>0</v>
      </c>
      <c r="Q743" s="6">
        <f t="shared" si="967"/>
        <v>0</v>
      </c>
      <c r="R743" s="6"/>
      <c r="S743" s="6"/>
      <c r="T743" s="6"/>
      <c r="U743" s="6">
        <f t="shared" si="968"/>
        <v>0</v>
      </c>
      <c r="V743" s="6">
        <f t="shared" si="968"/>
        <v>0</v>
      </c>
      <c r="W743" s="104"/>
    </row>
    <row r="744" spans="1:23" ht="31.5" hidden="1" outlineLevel="2" x14ac:dyDescent="0.2">
      <c r="A744" s="73" t="s">
        <v>592</v>
      </c>
      <c r="B744" s="73" t="s">
        <v>565</v>
      </c>
      <c r="C744" s="75" t="s">
        <v>675</v>
      </c>
      <c r="D744" s="75" t="s">
        <v>70</v>
      </c>
      <c r="E744" s="22" t="s">
        <v>445</v>
      </c>
      <c r="F744" s="6"/>
      <c r="G744" s="8">
        <f>4771.6125+7673.83428</f>
        <v>12445.44678</v>
      </c>
      <c r="H744" s="8">
        <f>SUM(F744:G744)</f>
        <v>12445.44678</v>
      </c>
      <c r="I744" s="8"/>
      <c r="J744" s="8"/>
      <c r="K744" s="8"/>
      <c r="L744" s="8">
        <f>SUM(H744:K744)</f>
        <v>12445.44678</v>
      </c>
      <c r="M744" s="6"/>
      <c r="N744" s="6"/>
      <c r="O744" s="6"/>
      <c r="P744" s="8"/>
      <c r="Q744" s="8">
        <f>SUM(O744:P744)</f>
        <v>0</v>
      </c>
      <c r="R744" s="6"/>
      <c r="S744" s="6"/>
      <c r="T744" s="6"/>
      <c r="U744" s="8"/>
      <c r="V744" s="8">
        <f>SUM(T744:U744)</f>
        <v>0</v>
      </c>
      <c r="W744" s="104"/>
    </row>
    <row r="745" spans="1:23" s="98" customFormat="1" ht="31.5" outlineLevel="2" x14ac:dyDescent="0.2">
      <c r="A745" s="72" t="s">
        <v>592</v>
      </c>
      <c r="B745" s="72" t="s">
        <v>565</v>
      </c>
      <c r="C745" s="74" t="s">
        <v>785</v>
      </c>
      <c r="D745" s="74"/>
      <c r="E745" s="109" t="s">
        <v>770</v>
      </c>
      <c r="F745" s="6"/>
      <c r="G745" s="110"/>
      <c r="H745" s="110"/>
      <c r="I745" s="6">
        <f t="shared" si="966"/>
        <v>0</v>
      </c>
      <c r="J745" s="6">
        <f t="shared" si="966"/>
        <v>0</v>
      </c>
      <c r="K745" s="6">
        <f t="shared" si="966"/>
        <v>6616</v>
      </c>
      <c r="L745" s="6">
        <f t="shared" si="966"/>
        <v>6616</v>
      </c>
      <c r="M745" s="6"/>
      <c r="N745" s="6"/>
      <c r="O745" s="6"/>
      <c r="P745" s="110"/>
      <c r="Q745" s="110"/>
      <c r="R745" s="6"/>
      <c r="S745" s="6"/>
      <c r="T745" s="6"/>
      <c r="U745" s="110"/>
      <c r="V745" s="110"/>
      <c r="W745" s="104"/>
    </row>
    <row r="746" spans="1:23" ht="31.5" outlineLevel="2" x14ac:dyDescent="0.2">
      <c r="A746" s="73" t="s">
        <v>592</v>
      </c>
      <c r="B746" s="73" t="s">
        <v>565</v>
      </c>
      <c r="C746" s="75" t="s">
        <v>785</v>
      </c>
      <c r="D746" s="75" t="s">
        <v>70</v>
      </c>
      <c r="E746" s="22" t="s">
        <v>71</v>
      </c>
      <c r="F746" s="6"/>
      <c r="G746" s="8"/>
      <c r="H746" s="8"/>
      <c r="I746" s="7"/>
      <c r="J746" s="8"/>
      <c r="K746" s="8">
        <v>6616</v>
      </c>
      <c r="L746" s="8">
        <f>SUM(H746:K746)</f>
        <v>6616</v>
      </c>
      <c r="M746" s="6"/>
      <c r="N746" s="6"/>
      <c r="O746" s="6"/>
      <c r="P746" s="8"/>
      <c r="Q746" s="8"/>
      <c r="R746" s="6"/>
      <c r="S746" s="6"/>
      <c r="T746" s="6"/>
      <c r="U746" s="8"/>
      <c r="V746" s="8"/>
      <c r="W746" s="104"/>
    </row>
    <row r="747" spans="1:23" ht="31.5" outlineLevel="2" x14ac:dyDescent="0.2">
      <c r="A747" s="72" t="s">
        <v>592</v>
      </c>
      <c r="B747" s="72" t="s">
        <v>565</v>
      </c>
      <c r="C747" s="74" t="s">
        <v>785</v>
      </c>
      <c r="D747" s="74"/>
      <c r="E747" s="109" t="s">
        <v>786</v>
      </c>
      <c r="F747" s="6"/>
      <c r="G747" s="110"/>
      <c r="H747" s="110"/>
      <c r="I747" s="6">
        <f t="shared" si="966"/>
        <v>19848</v>
      </c>
      <c r="J747" s="6">
        <f t="shared" si="966"/>
        <v>0</v>
      </c>
      <c r="K747" s="6">
        <f t="shared" si="966"/>
        <v>0</v>
      </c>
      <c r="L747" s="6">
        <f t="shared" si="966"/>
        <v>19848</v>
      </c>
      <c r="M747" s="6"/>
      <c r="N747" s="6"/>
      <c r="O747" s="6"/>
      <c r="P747" s="8"/>
      <c r="Q747" s="8"/>
      <c r="R747" s="6"/>
      <c r="S747" s="6"/>
      <c r="T747" s="6"/>
      <c r="U747" s="8"/>
      <c r="V747" s="8"/>
      <c r="W747" s="104"/>
    </row>
    <row r="748" spans="1:23" ht="31.5" outlineLevel="2" x14ac:dyDescent="0.2">
      <c r="A748" s="73" t="s">
        <v>592</v>
      </c>
      <c r="B748" s="73" t="s">
        <v>565</v>
      </c>
      <c r="C748" s="75" t="s">
        <v>785</v>
      </c>
      <c r="D748" s="75" t="s">
        <v>70</v>
      </c>
      <c r="E748" s="22" t="s">
        <v>71</v>
      </c>
      <c r="F748" s="6"/>
      <c r="G748" s="8"/>
      <c r="H748" s="8"/>
      <c r="I748" s="7">
        <v>19848</v>
      </c>
      <c r="J748" s="8"/>
      <c r="K748" s="8"/>
      <c r="L748" s="8">
        <f>SUM(H748:K748)</f>
        <v>19848</v>
      </c>
      <c r="M748" s="6"/>
      <c r="N748" s="6"/>
      <c r="O748" s="6"/>
      <c r="P748" s="8"/>
      <c r="Q748" s="8"/>
      <c r="R748" s="6"/>
      <c r="S748" s="6"/>
      <c r="T748" s="6"/>
      <c r="U748" s="8"/>
      <c r="V748" s="8"/>
      <c r="W748" s="104"/>
    </row>
    <row r="749" spans="1:23" ht="31.5" outlineLevel="2" x14ac:dyDescent="0.2">
      <c r="A749" s="76" t="s">
        <v>592</v>
      </c>
      <c r="B749" s="72" t="s">
        <v>565</v>
      </c>
      <c r="C749" s="76" t="s">
        <v>304</v>
      </c>
      <c r="D749" s="76"/>
      <c r="E749" s="12" t="s">
        <v>614</v>
      </c>
      <c r="F749" s="6"/>
      <c r="G749" s="8"/>
      <c r="H749" s="8"/>
      <c r="I749" s="6">
        <f t="shared" si="966"/>
        <v>3500</v>
      </c>
      <c r="J749" s="6">
        <f t="shared" si="966"/>
        <v>0</v>
      </c>
      <c r="K749" s="6">
        <f t="shared" si="966"/>
        <v>0</v>
      </c>
      <c r="L749" s="6">
        <f t="shared" si="966"/>
        <v>3500</v>
      </c>
      <c r="M749" s="6"/>
      <c r="N749" s="6"/>
      <c r="O749" s="6"/>
      <c r="P749" s="8"/>
      <c r="Q749" s="8"/>
      <c r="R749" s="6"/>
      <c r="S749" s="6"/>
      <c r="T749" s="6"/>
      <c r="U749" s="8"/>
      <c r="V749" s="8"/>
      <c r="W749" s="104"/>
    </row>
    <row r="750" spans="1:23" ht="31.5" outlineLevel="2" x14ac:dyDescent="0.2">
      <c r="A750" s="77" t="s">
        <v>592</v>
      </c>
      <c r="B750" s="73" t="s">
        <v>565</v>
      </c>
      <c r="C750" s="77" t="s">
        <v>304</v>
      </c>
      <c r="D750" s="77" t="s">
        <v>70</v>
      </c>
      <c r="E750" s="13" t="s">
        <v>71</v>
      </c>
      <c r="F750" s="6"/>
      <c r="G750" s="8"/>
      <c r="H750" s="8"/>
      <c r="I750" s="7">
        <v>3500</v>
      </c>
      <c r="J750" s="8"/>
      <c r="K750" s="8"/>
      <c r="L750" s="8">
        <f>SUM(H750:K750)</f>
        <v>3500</v>
      </c>
      <c r="M750" s="6"/>
      <c r="N750" s="6"/>
      <c r="O750" s="6"/>
      <c r="P750" s="8"/>
      <c r="Q750" s="8"/>
      <c r="R750" s="6"/>
      <c r="S750" s="6"/>
      <c r="T750" s="6"/>
      <c r="U750" s="8"/>
      <c r="V750" s="8"/>
      <c r="W750" s="104"/>
    </row>
    <row r="751" spans="1:23" ht="31.5" outlineLevel="2" x14ac:dyDescent="0.2">
      <c r="A751" s="72" t="s">
        <v>513</v>
      </c>
      <c r="B751" s="85" t="s">
        <v>565</v>
      </c>
      <c r="C751" s="74" t="s">
        <v>721</v>
      </c>
      <c r="D751" s="74" t="s">
        <v>472</v>
      </c>
      <c r="E751" s="17" t="s">
        <v>722</v>
      </c>
      <c r="F751" s="6"/>
      <c r="G751" s="8"/>
      <c r="H751" s="8"/>
      <c r="I751" s="8"/>
      <c r="J751" s="6">
        <f t="shared" ref="J751:L754" si="969">J752</f>
        <v>0</v>
      </c>
      <c r="K751" s="6">
        <f t="shared" si="969"/>
        <v>8765.5425900000009</v>
      </c>
      <c r="L751" s="6">
        <f t="shared" si="969"/>
        <v>8765.5425900000009</v>
      </c>
      <c r="M751" s="6"/>
      <c r="N751" s="6"/>
      <c r="O751" s="6"/>
      <c r="P751" s="8"/>
      <c r="Q751" s="8"/>
      <c r="R751" s="6"/>
      <c r="S751" s="6"/>
      <c r="T751" s="6"/>
      <c r="U751" s="8"/>
      <c r="V751" s="8"/>
      <c r="W751" s="104"/>
    </row>
    <row r="752" spans="1:23" ht="31.5" outlineLevel="2" x14ac:dyDescent="0.2">
      <c r="A752" s="73" t="s">
        <v>513</v>
      </c>
      <c r="B752" s="95" t="s">
        <v>565</v>
      </c>
      <c r="C752" s="75" t="s">
        <v>721</v>
      </c>
      <c r="D752" s="75" t="s">
        <v>70</v>
      </c>
      <c r="E752" s="23" t="s">
        <v>445</v>
      </c>
      <c r="F752" s="6"/>
      <c r="G752" s="8"/>
      <c r="H752" s="8"/>
      <c r="I752" s="8"/>
      <c r="J752" s="7"/>
      <c r="K752" s="7">
        <f>700+8065.54259</f>
        <v>8765.5425900000009</v>
      </c>
      <c r="L752" s="7">
        <f>SUM(H752:K752)</f>
        <v>8765.5425900000009</v>
      </c>
      <c r="M752" s="6"/>
      <c r="N752" s="6"/>
      <c r="O752" s="6"/>
      <c r="P752" s="8"/>
      <c r="Q752" s="8"/>
      <c r="R752" s="6"/>
      <c r="S752" s="6"/>
      <c r="T752" s="6"/>
      <c r="U752" s="8"/>
      <c r="V752" s="8"/>
      <c r="W752" s="104"/>
    </row>
    <row r="753" spans="1:23" ht="15.75" outlineLevel="2" x14ac:dyDescent="0.2">
      <c r="A753" s="72" t="s">
        <v>592</v>
      </c>
      <c r="B753" s="72" t="s">
        <v>565</v>
      </c>
      <c r="C753" s="74" t="s">
        <v>713</v>
      </c>
      <c r="D753" s="75"/>
      <c r="E753" s="17" t="s">
        <v>715</v>
      </c>
      <c r="F753" s="6"/>
      <c r="G753" s="8"/>
      <c r="H753" s="8"/>
      <c r="I753" s="8"/>
      <c r="J753" s="6">
        <f t="shared" si="969"/>
        <v>595</v>
      </c>
      <c r="K753" s="6">
        <f t="shared" si="969"/>
        <v>0</v>
      </c>
      <c r="L753" s="6">
        <f t="shared" si="969"/>
        <v>595</v>
      </c>
      <c r="M753" s="6"/>
      <c r="N753" s="6"/>
      <c r="O753" s="6"/>
      <c r="P753" s="8"/>
      <c r="Q753" s="8"/>
      <c r="R753" s="6"/>
      <c r="S753" s="6"/>
      <c r="T753" s="6"/>
      <c r="U753" s="8"/>
      <c r="V753" s="8"/>
      <c r="W753" s="104"/>
    </row>
    <row r="754" spans="1:23" ht="31.5" outlineLevel="2" x14ac:dyDescent="0.2">
      <c r="A754" s="72" t="s">
        <v>592</v>
      </c>
      <c r="B754" s="72" t="s">
        <v>565</v>
      </c>
      <c r="C754" s="74" t="s">
        <v>717</v>
      </c>
      <c r="D754" s="74" t="s">
        <v>472</v>
      </c>
      <c r="E754" s="17" t="s">
        <v>718</v>
      </c>
      <c r="F754" s="6"/>
      <c r="G754" s="8"/>
      <c r="H754" s="8"/>
      <c r="I754" s="8"/>
      <c r="J754" s="6">
        <f t="shared" si="969"/>
        <v>595</v>
      </c>
      <c r="K754" s="6">
        <f t="shared" si="969"/>
        <v>0</v>
      </c>
      <c r="L754" s="6">
        <f t="shared" si="969"/>
        <v>595</v>
      </c>
      <c r="M754" s="6"/>
      <c r="N754" s="6"/>
      <c r="O754" s="6"/>
      <c r="P754" s="8"/>
      <c r="Q754" s="8"/>
      <c r="R754" s="6"/>
      <c r="S754" s="6"/>
      <c r="T754" s="6"/>
      <c r="U754" s="8"/>
      <c r="V754" s="8"/>
      <c r="W754" s="104"/>
    </row>
    <row r="755" spans="1:23" ht="31.5" outlineLevel="2" x14ac:dyDescent="0.2">
      <c r="A755" s="73" t="s">
        <v>592</v>
      </c>
      <c r="B755" s="73" t="s">
        <v>565</v>
      </c>
      <c r="C755" s="75" t="s">
        <v>717</v>
      </c>
      <c r="D755" s="75" t="s">
        <v>70</v>
      </c>
      <c r="E755" s="23" t="s">
        <v>445</v>
      </c>
      <c r="F755" s="6"/>
      <c r="G755" s="8"/>
      <c r="H755" s="8"/>
      <c r="I755" s="8"/>
      <c r="J755" s="7">
        <v>595</v>
      </c>
      <c r="K755" s="7"/>
      <c r="L755" s="7">
        <f>SUM(H755:K755)</f>
        <v>595</v>
      </c>
      <c r="M755" s="6"/>
      <c r="N755" s="6"/>
      <c r="O755" s="6"/>
      <c r="P755" s="8"/>
      <c r="Q755" s="8"/>
      <c r="R755" s="6"/>
      <c r="S755" s="6"/>
      <c r="T755" s="6"/>
      <c r="U755" s="8"/>
      <c r="V755" s="8"/>
      <c r="W755" s="104"/>
    </row>
    <row r="756" spans="1:23" ht="31.5" outlineLevel="3" x14ac:dyDescent="0.2">
      <c r="A756" s="76" t="s">
        <v>592</v>
      </c>
      <c r="B756" s="76" t="s">
        <v>565</v>
      </c>
      <c r="C756" s="76" t="s">
        <v>305</v>
      </c>
      <c r="D756" s="76"/>
      <c r="E756" s="12" t="s">
        <v>306</v>
      </c>
      <c r="F756" s="6">
        <f t="shared" ref="F756" si="970">F757+F760</f>
        <v>852570.2</v>
      </c>
      <c r="G756" s="6">
        <f t="shared" ref="G756:H756" si="971">G757+G760</f>
        <v>774</v>
      </c>
      <c r="H756" s="6">
        <f t="shared" si="971"/>
        <v>853344.20000000007</v>
      </c>
      <c r="I756" s="6">
        <f>I757+I760+I773</f>
        <v>19172.75</v>
      </c>
      <c r="J756" s="6">
        <f t="shared" ref="J756:V756" si="972">J757+J760+J773</f>
        <v>1627.0640000000001</v>
      </c>
      <c r="K756" s="6">
        <f t="shared" si="972"/>
        <v>0</v>
      </c>
      <c r="L756" s="6">
        <f t="shared" si="972"/>
        <v>874144.01399999997</v>
      </c>
      <c r="M756" s="6">
        <f t="shared" si="972"/>
        <v>859177.60000000009</v>
      </c>
      <c r="N756" s="6">
        <f t="shared" si="972"/>
        <v>34.1</v>
      </c>
      <c r="O756" s="6">
        <f t="shared" si="972"/>
        <v>859211.70000000007</v>
      </c>
      <c r="P756" s="6">
        <f t="shared" si="972"/>
        <v>6934.6680000000006</v>
      </c>
      <c r="Q756" s="6">
        <f t="shared" si="972"/>
        <v>866146.36800000013</v>
      </c>
      <c r="R756" s="6">
        <f t="shared" si="972"/>
        <v>863842.3</v>
      </c>
      <c r="S756" s="6">
        <f t="shared" si="972"/>
        <v>28.9</v>
      </c>
      <c r="T756" s="6">
        <f t="shared" si="972"/>
        <v>863871.20000000007</v>
      </c>
      <c r="U756" s="6">
        <f t="shared" si="972"/>
        <v>6206.63</v>
      </c>
      <c r="V756" s="6">
        <f t="shared" si="972"/>
        <v>870077.83000000007</v>
      </c>
      <c r="W756" s="104"/>
    </row>
    <row r="757" spans="1:23" ht="31.5" outlineLevel="4" x14ac:dyDescent="0.2">
      <c r="A757" s="76" t="s">
        <v>592</v>
      </c>
      <c r="B757" s="76" t="s">
        <v>565</v>
      </c>
      <c r="C757" s="76" t="s">
        <v>307</v>
      </c>
      <c r="D757" s="76"/>
      <c r="E757" s="12" t="s">
        <v>39</v>
      </c>
      <c r="F757" s="6">
        <f t="shared" ref="F757:V758" si="973">F758</f>
        <v>113105.3</v>
      </c>
      <c r="G757" s="6">
        <f t="shared" si="973"/>
        <v>0</v>
      </c>
      <c r="H757" s="6">
        <f t="shared" si="973"/>
        <v>113105.3</v>
      </c>
      <c r="I757" s="6">
        <f t="shared" si="973"/>
        <v>0</v>
      </c>
      <c r="J757" s="6">
        <f t="shared" si="973"/>
        <v>1627.0640000000001</v>
      </c>
      <c r="K757" s="6">
        <f t="shared" si="973"/>
        <v>0</v>
      </c>
      <c r="L757" s="6">
        <f t="shared" si="973"/>
        <v>114732.364</v>
      </c>
      <c r="M757" s="6">
        <f t="shared" ref="M757:M758" si="974">M758</f>
        <v>113105.3</v>
      </c>
      <c r="N757" s="6">
        <f t="shared" si="973"/>
        <v>0</v>
      </c>
      <c r="O757" s="6">
        <f t="shared" si="973"/>
        <v>113105.3</v>
      </c>
      <c r="P757" s="6">
        <f t="shared" si="973"/>
        <v>0</v>
      </c>
      <c r="Q757" s="6">
        <f t="shared" si="973"/>
        <v>113105.3</v>
      </c>
      <c r="R757" s="6">
        <f t="shared" ref="R757:R758" si="975">R758</f>
        <v>113105.3</v>
      </c>
      <c r="S757" s="6">
        <f t="shared" si="973"/>
        <v>0</v>
      </c>
      <c r="T757" s="6">
        <f t="shared" si="973"/>
        <v>113105.3</v>
      </c>
      <c r="U757" s="6">
        <f t="shared" si="973"/>
        <v>0</v>
      </c>
      <c r="V757" s="6">
        <f t="shared" si="973"/>
        <v>113105.3</v>
      </c>
      <c r="W757" s="104"/>
    </row>
    <row r="758" spans="1:23" ht="15.75" outlineLevel="5" x14ac:dyDescent="0.2">
      <c r="A758" s="76" t="s">
        <v>592</v>
      </c>
      <c r="B758" s="76" t="s">
        <v>565</v>
      </c>
      <c r="C758" s="76" t="s">
        <v>318</v>
      </c>
      <c r="D758" s="76"/>
      <c r="E758" s="12" t="s">
        <v>319</v>
      </c>
      <c r="F758" s="6">
        <f t="shared" si="973"/>
        <v>113105.3</v>
      </c>
      <c r="G758" s="6">
        <f t="shared" si="973"/>
        <v>0</v>
      </c>
      <c r="H758" s="6">
        <f t="shared" si="973"/>
        <v>113105.3</v>
      </c>
      <c r="I758" s="6">
        <f t="shared" si="973"/>
        <v>0</v>
      </c>
      <c r="J758" s="6">
        <f t="shared" si="973"/>
        <v>1627.0640000000001</v>
      </c>
      <c r="K758" s="6">
        <f t="shared" si="973"/>
        <v>0</v>
      </c>
      <c r="L758" s="6">
        <f t="shared" si="973"/>
        <v>114732.364</v>
      </c>
      <c r="M758" s="6">
        <f t="shared" si="974"/>
        <v>113105.3</v>
      </c>
      <c r="N758" s="6">
        <f t="shared" si="973"/>
        <v>0</v>
      </c>
      <c r="O758" s="6">
        <f t="shared" si="973"/>
        <v>113105.3</v>
      </c>
      <c r="P758" s="6">
        <f t="shared" si="973"/>
        <v>0</v>
      </c>
      <c r="Q758" s="6">
        <f t="shared" si="973"/>
        <v>113105.3</v>
      </c>
      <c r="R758" s="6">
        <f t="shared" si="975"/>
        <v>113105.3</v>
      </c>
      <c r="S758" s="6">
        <f t="shared" si="973"/>
        <v>0</v>
      </c>
      <c r="T758" s="6">
        <f t="shared" si="973"/>
        <v>113105.3</v>
      </c>
      <c r="U758" s="6">
        <f t="shared" si="973"/>
        <v>0</v>
      </c>
      <c r="V758" s="6">
        <f t="shared" si="973"/>
        <v>113105.3</v>
      </c>
      <c r="W758" s="104"/>
    </row>
    <row r="759" spans="1:23" ht="31.5" outlineLevel="7" x14ac:dyDescent="0.2">
      <c r="A759" s="77" t="s">
        <v>592</v>
      </c>
      <c r="B759" s="77" t="s">
        <v>565</v>
      </c>
      <c r="C759" s="77" t="s">
        <v>318</v>
      </c>
      <c r="D759" s="77" t="s">
        <v>70</v>
      </c>
      <c r="E759" s="13" t="s">
        <v>71</v>
      </c>
      <c r="F759" s="7">
        <v>113105.3</v>
      </c>
      <c r="G759" s="7"/>
      <c r="H759" s="7">
        <f>SUM(F759:G759)</f>
        <v>113105.3</v>
      </c>
      <c r="I759" s="7"/>
      <c r="J759" s="7">
        <v>1627.0640000000001</v>
      </c>
      <c r="K759" s="7"/>
      <c r="L759" s="7">
        <f>SUM(H759:K759)</f>
        <v>114732.364</v>
      </c>
      <c r="M759" s="7">
        <v>113105.3</v>
      </c>
      <c r="N759" s="7"/>
      <c r="O759" s="7">
        <f>SUM(M759:N759)</f>
        <v>113105.3</v>
      </c>
      <c r="P759" s="7"/>
      <c r="Q759" s="7">
        <f>SUM(O759:P759)</f>
        <v>113105.3</v>
      </c>
      <c r="R759" s="7">
        <v>113105.3</v>
      </c>
      <c r="S759" s="7"/>
      <c r="T759" s="7">
        <f>SUM(R759:S759)</f>
        <v>113105.3</v>
      </c>
      <c r="U759" s="7"/>
      <c r="V759" s="7">
        <f>SUM(T759:U759)</f>
        <v>113105.3</v>
      </c>
      <c r="W759" s="104"/>
    </row>
    <row r="760" spans="1:23" ht="31.5" outlineLevel="4" collapsed="1" x14ac:dyDescent="0.2">
      <c r="A760" s="76" t="s">
        <v>592</v>
      </c>
      <c r="B760" s="76" t="s">
        <v>565</v>
      </c>
      <c r="C760" s="76" t="s">
        <v>310</v>
      </c>
      <c r="D760" s="76"/>
      <c r="E760" s="12" t="s">
        <v>311</v>
      </c>
      <c r="F760" s="6">
        <f t="shared" ref="F760:T760" si="976">F761+F763+F765+F767+F771+F769</f>
        <v>739464.89999999991</v>
      </c>
      <c r="G760" s="6">
        <f t="shared" ref="G760:J760" si="977">G761+G763+G765+G767+G771+G769</f>
        <v>774</v>
      </c>
      <c r="H760" s="6">
        <f t="shared" si="977"/>
        <v>740238.9</v>
      </c>
      <c r="I760" s="6">
        <f t="shared" si="977"/>
        <v>17531.05</v>
      </c>
      <c r="J760" s="6">
        <f t="shared" si="977"/>
        <v>0</v>
      </c>
      <c r="K760" s="6">
        <f t="shared" ref="K760:L760" si="978">K761+K763+K765+K767+K771+K769</f>
        <v>0</v>
      </c>
      <c r="L760" s="6">
        <f t="shared" si="978"/>
        <v>757769.95000000007</v>
      </c>
      <c r="M760" s="6">
        <f t="shared" si="976"/>
        <v>746072.3</v>
      </c>
      <c r="N760" s="6">
        <f t="shared" si="976"/>
        <v>34.1</v>
      </c>
      <c r="O760" s="6">
        <f t="shared" si="976"/>
        <v>746106.4</v>
      </c>
      <c r="P760" s="6">
        <f t="shared" si="976"/>
        <v>5316.3680000000004</v>
      </c>
      <c r="Q760" s="6">
        <f t="shared" si="976"/>
        <v>751422.76800000004</v>
      </c>
      <c r="R760" s="6">
        <f t="shared" si="976"/>
        <v>750737</v>
      </c>
      <c r="S760" s="6">
        <f t="shared" si="976"/>
        <v>28.9</v>
      </c>
      <c r="T760" s="6">
        <f t="shared" si="976"/>
        <v>750765.9</v>
      </c>
      <c r="U760" s="6">
        <f t="shared" ref="U760:V760" si="979">U761+U763+U765+U767+U771+U769</f>
        <v>4588.33</v>
      </c>
      <c r="V760" s="6">
        <f t="shared" si="979"/>
        <v>755354.23</v>
      </c>
      <c r="W760" s="104"/>
    </row>
    <row r="761" spans="1:23" ht="31.5" hidden="1" outlineLevel="5" x14ac:dyDescent="0.2">
      <c r="A761" s="76" t="s">
        <v>592</v>
      </c>
      <c r="B761" s="76" t="s">
        <v>565</v>
      </c>
      <c r="C761" s="76" t="s">
        <v>312</v>
      </c>
      <c r="D761" s="76"/>
      <c r="E761" s="12" t="s">
        <v>313</v>
      </c>
      <c r="F761" s="6">
        <f t="shared" ref="F761:V761" si="980">F762</f>
        <v>16589.7</v>
      </c>
      <c r="G761" s="6">
        <f t="shared" si="980"/>
        <v>734.6</v>
      </c>
      <c r="H761" s="6">
        <f t="shared" si="980"/>
        <v>17324.3</v>
      </c>
      <c r="I761" s="6">
        <f t="shared" si="980"/>
        <v>0</v>
      </c>
      <c r="J761" s="6">
        <f t="shared" si="980"/>
        <v>0</v>
      </c>
      <c r="K761" s="6">
        <f t="shared" si="980"/>
        <v>0</v>
      </c>
      <c r="L761" s="6">
        <f t="shared" si="980"/>
        <v>17324.3</v>
      </c>
      <c r="M761" s="6">
        <f t="shared" si="980"/>
        <v>16589.7</v>
      </c>
      <c r="N761" s="6">
        <f t="shared" si="980"/>
        <v>0</v>
      </c>
      <c r="O761" s="6">
        <f t="shared" si="980"/>
        <v>16589.7</v>
      </c>
      <c r="P761" s="6">
        <f t="shared" si="980"/>
        <v>0</v>
      </c>
      <c r="Q761" s="6">
        <f t="shared" si="980"/>
        <v>16589.7</v>
      </c>
      <c r="R761" s="6">
        <f>R762</f>
        <v>16589.7</v>
      </c>
      <c r="S761" s="6">
        <f t="shared" si="980"/>
        <v>0</v>
      </c>
      <c r="T761" s="6">
        <f t="shared" si="980"/>
        <v>16589.7</v>
      </c>
      <c r="U761" s="6">
        <f t="shared" si="980"/>
        <v>0</v>
      </c>
      <c r="V761" s="6">
        <f t="shared" si="980"/>
        <v>16589.7</v>
      </c>
      <c r="W761" s="104"/>
    </row>
    <row r="762" spans="1:23" ht="31.5" hidden="1" outlineLevel="7" x14ac:dyDescent="0.2">
      <c r="A762" s="77" t="s">
        <v>592</v>
      </c>
      <c r="B762" s="77" t="s">
        <v>565</v>
      </c>
      <c r="C762" s="77" t="s">
        <v>312</v>
      </c>
      <c r="D762" s="77" t="s">
        <v>70</v>
      </c>
      <c r="E762" s="13" t="s">
        <v>71</v>
      </c>
      <c r="F762" s="7">
        <v>16589.7</v>
      </c>
      <c r="G762" s="20">
        <v>734.6</v>
      </c>
      <c r="H762" s="7">
        <f>SUM(F762:G762)</f>
        <v>17324.3</v>
      </c>
      <c r="I762" s="20"/>
      <c r="J762" s="20"/>
      <c r="K762" s="20"/>
      <c r="L762" s="7">
        <f>SUM(H762:K762)</f>
        <v>17324.3</v>
      </c>
      <c r="M762" s="7">
        <v>16589.7</v>
      </c>
      <c r="N762" s="7"/>
      <c r="O762" s="7">
        <f>SUM(M762:N762)</f>
        <v>16589.7</v>
      </c>
      <c r="P762" s="20"/>
      <c r="Q762" s="7">
        <f>SUM(O762:P762)</f>
        <v>16589.7</v>
      </c>
      <c r="R762" s="7">
        <v>16589.7</v>
      </c>
      <c r="S762" s="7"/>
      <c r="T762" s="7">
        <f>SUM(R762:S762)</f>
        <v>16589.7</v>
      </c>
      <c r="U762" s="20"/>
      <c r="V762" s="7">
        <f>SUM(T762:U762)</f>
        <v>16589.7</v>
      </c>
      <c r="W762" s="104"/>
    </row>
    <row r="763" spans="1:23" ht="31.5" outlineLevel="5" x14ac:dyDescent="0.2">
      <c r="A763" s="76" t="s">
        <v>592</v>
      </c>
      <c r="B763" s="76" t="s">
        <v>565</v>
      </c>
      <c r="C763" s="76" t="s">
        <v>314</v>
      </c>
      <c r="D763" s="76"/>
      <c r="E763" s="12" t="s">
        <v>315</v>
      </c>
      <c r="F763" s="6">
        <f t="shared" ref="F763:V763" si="981">F764</f>
        <v>569637.1</v>
      </c>
      <c r="G763" s="6">
        <f t="shared" si="981"/>
        <v>0</v>
      </c>
      <c r="H763" s="6">
        <f t="shared" si="981"/>
        <v>569637.1</v>
      </c>
      <c r="I763" s="6">
        <f t="shared" si="981"/>
        <v>18924.2</v>
      </c>
      <c r="J763" s="6">
        <f t="shared" si="981"/>
        <v>0</v>
      </c>
      <c r="K763" s="6">
        <f t="shared" si="981"/>
        <v>0</v>
      </c>
      <c r="L763" s="6">
        <f t="shared" si="981"/>
        <v>588561.29999999993</v>
      </c>
      <c r="M763" s="6">
        <f t="shared" si="981"/>
        <v>581375.30000000005</v>
      </c>
      <c r="N763" s="6">
        <f t="shared" si="981"/>
        <v>0</v>
      </c>
      <c r="O763" s="6">
        <f t="shared" si="981"/>
        <v>581375.30000000005</v>
      </c>
      <c r="P763" s="6">
        <f t="shared" si="981"/>
        <v>6914.4</v>
      </c>
      <c r="Q763" s="6">
        <f t="shared" si="981"/>
        <v>588289.70000000007</v>
      </c>
      <c r="R763" s="6">
        <f t="shared" si="981"/>
        <v>586117.9</v>
      </c>
      <c r="S763" s="6">
        <f t="shared" si="981"/>
        <v>0</v>
      </c>
      <c r="T763" s="6">
        <f t="shared" si="981"/>
        <v>586117.9</v>
      </c>
      <c r="U763" s="6">
        <f t="shared" si="981"/>
        <v>6971.9</v>
      </c>
      <c r="V763" s="6">
        <f t="shared" si="981"/>
        <v>593089.80000000005</v>
      </c>
      <c r="W763" s="104"/>
    </row>
    <row r="764" spans="1:23" ht="31.5" outlineLevel="7" x14ac:dyDescent="0.2">
      <c r="A764" s="77" t="s">
        <v>592</v>
      </c>
      <c r="B764" s="77" t="s">
        <v>565</v>
      </c>
      <c r="C764" s="77" t="s">
        <v>314</v>
      </c>
      <c r="D764" s="77" t="s">
        <v>70</v>
      </c>
      <c r="E764" s="13" t="s">
        <v>71</v>
      </c>
      <c r="F764" s="7">
        <f>569173.4+463.7</f>
        <v>569637.1</v>
      </c>
      <c r="G764" s="7"/>
      <c r="H764" s="7">
        <f>SUM(F764:G764)</f>
        <v>569637.1</v>
      </c>
      <c r="I764" s="7">
        <f>5416.5+13507.7</f>
        <v>18924.2</v>
      </c>
      <c r="J764" s="7"/>
      <c r="K764" s="7"/>
      <c r="L764" s="7">
        <f>SUM(H764:K764)</f>
        <v>588561.29999999993</v>
      </c>
      <c r="M764" s="7">
        <v>581375.30000000005</v>
      </c>
      <c r="N764" s="7"/>
      <c r="O764" s="7">
        <f>SUM(M764:N764)</f>
        <v>581375.30000000005</v>
      </c>
      <c r="P764" s="7">
        <v>6914.4</v>
      </c>
      <c r="Q764" s="7">
        <f>SUM(O764:P764)</f>
        <v>588289.70000000007</v>
      </c>
      <c r="R764" s="7">
        <v>586117.9</v>
      </c>
      <c r="S764" s="7"/>
      <c r="T764" s="7">
        <f>SUM(R764:S764)</f>
        <v>586117.9</v>
      </c>
      <c r="U764" s="7">
        <v>6971.9</v>
      </c>
      <c r="V764" s="7">
        <f>SUM(T764:U764)</f>
        <v>593089.80000000005</v>
      </c>
      <c r="W764" s="104"/>
    </row>
    <row r="765" spans="1:23" ht="31.5" hidden="1" outlineLevel="5" x14ac:dyDescent="0.2">
      <c r="A765" s="76" t="s">
        <v>592</v>
      </c>
      <c r="B765" s="76" t="s">
        <v>565</v>
      </c>
      <c r="C765" s="76" t="s">
        <v>320</v>
      </c>
      <c r="D765" s="76"/>
      <c r="E765" s="12" t="s">
        <v>321</v>
      </c>
      <c r="F765" s="6">
        <f t="shared" ref="F765:V765" si="982">F766</f>
        <v>54531.7</v>
      </c>
      <c r="G765" s="6">
        <f t="shared" si="982"/>
        <v>0</v>
      </c>
      <c r="H765" s="6">
        <f t="shared" si="982"/>
        <v>54531.7</v>
      </c>
      <c r="I765" s="6">
        <f t="shared" si="982"/>
        <v>0</v>
      </c>
      <c r="J765" s="6">
        <f t="shared" si="982"/>
        <v>0</v>
      </c>
      <c r="K765" s="6">
        <f t="shared" si="982"/>
        <v>0</v>
      </c>
      <c r="L765" s="6">
        <f t="shared" si="982"/>
        <v>54531.7</v>
      </c>
      <c r="M765" s="6">
        <f t="shared" si="982"/>
        <v>51567</v>
      </c>
      <c r="N765" s="6">
        <f t="shared" si="982"/>
        <v>0</v>
      </c>
      <c r="O765" s="6">
        <f t="shared" si="982"/>
        <v>51567</v>
      </c>
      <c r="P765" s="6">
        <f t="shared" si="982"/>
        <v>0</v>
      </c>
      <c r="Q765" s="6">
        <f t="shared" si="982"/>
        <v>51567</v>
      </c>
      <c r="R765" s="6">
        <f>R766</f>
        <v>51567</v>
      </c>
      <c r="S765" s="6">
        <f t="shared" si="982"/>
        <v>0</v>
      </c>
      <c r="T765" s="6">
        <f t="shared" si="982"/>
        <v>51567</v>
      </c>
      <c r="U765" s="6">
        <f t="shared" si="982"/>
        <v>0</v>
      </c>
      <c r="V765" s="6">
        <f t="shared" si="982"/>
        <v>51567</v>
      </c>
      <c r="W765" s="104"/>
    </row>
    <row r="766" spans="1:23" ht="31.5" hidden="1" outlineLevel="7" x14ac:dyDescent="0.2">
      <c r="A766" s="77" t="s">
        <v>592</v>
      </c>
      <c r="B766" s="77" t="s">
        <v>565</v>
      </c>
      <c r="C766" s="77" t="s">
        <v>320</v>
      </c>
      <c r="D766" s="77" t="s">
        <v>70</v>
      </c>
      <c r="E766" s="13" t="s">
        <v>71</v>
      </c>
      <c r="F766" s="7">
        <v>54531.7</v>
      </c>
      <c r="G766" s="7"/>
      <c r="H766" s="7">
        <f>SUM(F766:G766)</f>
        <v>54531.7</v>
      </c>
      <c r="I766" s="7"/>
      <c r="J766" s="7"/>
      <c r="K766" s="7"/>
      <c r="L766" s="7">
        <f>SUM(H766:K766)</f>
        <v>54531.7</v>
      </c>
      <c r="M766" s="7">
        <v>51567</v>
      </c>
      <c r="N766" s="7"/>
      <c r="O766" s="7">
        <f>SUM(M766:N766)</f>
        <v>51567</v>
      </c>
      <c r="P766" s="7"/>
      <c r="Q766" s="7">
        <f>SUM(O766:P766)</f>
        <v>51567</v>
      </c>
      <c r="R766" s="7">
        <v>51567</v>
      </c>
      <c r="S766" s="7"/>
      <c r="T766" s="7">
        <f>SUM(R766:S766)</f>
        <v>51567</v>
      </c>
      <c r="U766" s="7"/>
      <c r="V766" s="7">
        <f>SUM(T766:U766)</f>
        <v>51567</v>
      </c>
      <c r="W766" s="104"/>
    </row>
    <row r="767" spans="1:23" ht="31.5" outlineLevel="5" x14ac:dyDescent="0.2">
      <c r="A767" s="76" t="s">
        <v>592</v>
      </c>
      <c r="B767" s="76" t="s">
        <v>565</v>
      </c>
      <c r="C767" s="76" t="s">
        <v>322</v>
      </c>
      <c r="D767" s="76"/>
      <c r="E767" s="12" t="s">
        <v>323</v>
      </c>
      <c r="F767" s="6">
        <f t="shared" ref="F767:V767" si="983">F768</f>
        <v>92669.6</v>
      </c>
      <c r="G767" s="6">
        <f t="shared" si="983"/>
        <v>0</v>
      </c>
      <c r="H767" s="6">
        <f t="shared" si="983"/>
        <v>92669.6</v>
      </c>
      <c r="I767" s="6">
        <f t="shared" si="983"/>
        <v>-1393.1500000000005</v>
      </c>
      <c r="J767" s="6">
        <f t="shared" si="983"/>
        <v>0</v>
      </c>
      <c r="K767" s="6">
        <f t="shared" si="983"/>
        <v>0</v>
      </c>
      <c r="L767" s="6">
        <f t="shared" si="983"/>
        <v>91276.450000000012</v>
      </c>
      <c r="M767" s="6">
        <f t="shared" si="983"/>
        <v>90568.1</v>
      </c>
      <c r="N767" s="6">
        <f t="shared" si="983"/>
        <v>0</v>
      </c>
      <c r="O767" s="6">
        <f t="shared" si="983"/>
        <v>90568.1</v>
      </c>
      <c r="P767" s="6">
        <f t="shared" si="983"/>
        <v>-1598.0319999999992</v>
      </c>
      <c r="Q767" s="6">
        <f t="shared" si="983"/>
        <v>88970.067999999999</v>
      </c>
      <c r="R767" s="6">
        <f t="shared" si="983"/>
        <v>90554.8</v>
      </c>
      <c r="S767" s="6">
        <f t="shared" si="983"/>
        <v>0</v>
      </c>
      <c r="T767" s="6">
        <f t="shared" si="983"/>
        <v>90554.8</v>
      </c>
      <c r="U767" s="6">
        <f t="shared" si="983"/>
        <v>-2383.5699999999997</v>
      </c>
      <c r="V767" s="6">
        <f t="shared" si="983"/>
        <v>88171.23000000001</v>
      </c>
      <c r="W767" s="104"/>
    </row>
    <row r="768" spans="1:23" ht="31.5" outlineLevel="7" x14ac:dyDescent="0.2">
      <c r="A768" s="77" t="s">
        <v>592</v>
      </c>
      <c r="B768" s="77" t="s">
        <v>565</v>
      </c>
      <c r="C768" s="77" t="s">
        <v>322</v>
      </c>
      <c r="D768" s="77" t="s">
        <v>70</v>
      </c>
      <c r="E768" s="13" t="s">
        <v>71</v>
      </c>
      <c r="F768" s="7">
        <v>92669.6</v>
      </c>
      <c r="G768" s="7"/>
      <c r="H768" s="7">
        <f>SUM(F768:G768)</f>
        <v>92669.6</v>
      </c>
      <c r="I768" s="20">
        <f>4284.65-5677.8</f>
        <v>-1393.1500000000005</v>
      </c>
      <c r="J768" s="7"/>
      <c r="K768" s="7"/>
      <c r="L768" s="7">
        <f>SUM(H768:K768)</f>
        <v>91276.450000000012</v>
      </c>
      <c r="M768" s="7">
        <v>90568.1</v>
      </c>
      <c r="N768" s="7"/>
      <c r="O768" s="7">
        <f>SUM(M768:N768)</f>
        <v>90568.1</v>
      </c>
      <c r="P768" s="20">
        <f>4297.868-5895.9</f>
        <v>-1598.0319999999992</v>
      </c>
      <c r="Q768" s="7">
        <f>SUM(O768:P768)</f>
        <v>88970.067999999999</v>
      </c>
      <c r="R768" s="7">
        <v>90554.8</v>
      </c>
      <c r="S768" s="7"/>
      <c r="T768" s="7">
        <f>SUM(R768:S768)</f>
        <v>90554.8</v>
      </c>
      <c r="U768" s="20">
        <f>6338.23-8721.8</f>
        <v>-2383.5699999999997</v>
      </c>
      <c r="V768" s="7">
        <f>SUM(T768:U768)</f>
        <v>88171.23000000001</v>
      </c>
      <c r="W768" s="104"/>
    </row>
    <row r="769" spans="1:23" ht="124.5" hidden="1" customHeight="1" outlineLevel="5" x14ac:dyDescent="0.2">
      <c r="A769" s="76" t="s">
        <v>592</v>
      </c>
      <c r="B769" s="76" t="s">
        <v>565</v>
      </c>
      <c r="C769" s="76" t="s">
        <v>324</v>
      </c>
      <c r="D769" s="76"/>
      <c r="E769" s="92" t="s">
        <v>447</v>
      </c>
      <c r="F769" s="6">
        <f t="shared" ref="F769:V769" si="984">F770</f>
        <v>416.4</v>
      </c>
      <c r="G769" s="6">
        <f t="shared" si="984"/>
        <v>39.4</v>
      </c>
      <c r="H769" s="6">
        <f t="shared" si="984"/>
        <v>455.79999999999995</v>
      </c>
      <c r="I769" s="6">
        <f t="shared" si="984"/>
        <v>0</v>
      </c>
      <c r="J769" s="6">
        <f t="shared" si="984"/>
        <v>0</v>
      </c>
      <c r="K769" s="6">
        <f t="shared" si="984"/>
        <v>0</v>
      </c>
      <c r="L769" s="6">
        <f t="shared" si="984"/>
        <v>455.79999999999995</v>
      </c>
      <c r="M769" s="6">
        <f t="shared" si="984"/>
        <v>416.4</v>
      </c>
      <c r="N769" s="6">
        <f t="shared" si="984"/>
        <v>34.1</v>
      </c>
      <c r="O769" s="6">
        <f t="shared" si="984"/>
        <v>450.5</v>
      </c>
      <c r="P769" s="6">
        <f t="shared" si="984"/>
        <v>0</v>
      </c>
      <c r="Q769" s="6">
        <f t="shared" si="984"/>
        <v>450.5</v>
      </c>
      <c r="R769" s="6">
        <f>R770</f>
        <v>416.4</v>
      </c>
      <c r="S769" s="6">
        <f t="shared" si="984"/>
        <v>28.9</v>
      </c>
      <c r="T769" s="6">
        <f t="shared" si="984"/>
        <v>445.29999999999995</v>
      </c>
      <c r="U769" s="6">
        <f t="shared" si="984"/>
        <v>0</v>
      </c>
      <c r="V769" s="6">
        <f t="shared" si="984"/>
        <v>445.29999999999995</v>
      </c>
      <c r="W769" s="104"/>
    </row>
    <row r="770" spans="1:23" ht="31.5" hidden="1" outlineLevel="7" x14ac:dyDescent="0.2">
      <c r="A770" s="77" t="s">
        <v>592</v>
      </c>
      <c r="B770" s="77" t="s">
        <v>565</v>
      </c>
      <c r="C770" s="77" t="s">
        <v>324</v>
      </c>
      <c r="D770" s="77" t="s">
        <v>70</v>
      </c>
      <c r="E770" s="13" t="s">
        <v>71</v>
      </c>
      <c r="F770" s="10">
        <v>416.4</v>
      </c>
      <c r="G770" s="7">
        <v>39.4</v>
      </c>
      <c r="H770" s="7">
        <f>SUM(F770:G770)</f>
        <v>455.79999999999995</v>
      </c>
      <c r="I770" s="7"/>
      <c r="J770" s="7"/>
      <c r="K770" s="7"/>
      <c r="L770" s="7">
        <f>SUM(H770:K770)</f>
        <v>455.79999999999995</v>
      </c>
      <c r="M770" s="10">
        <v>416.4</v>
      </c>
      <c r="N770" s="7">
        <v>34.1</v>
      </c>
      <c r="O770" s="7">
        <f>SUM(M770:N770)</f>
        <v>450.5</v>
      </c>
      <c r="P770" s="7"/>
      <c r="Q770" s="7">
        <f>SUM(O770:P770)</f>
        <v>450.5</v>
      </c>
      <c r="R770" s="10">
        <v>416.4</v>
      </c>
      <c r="S770" s="7">
        <v>28.9</v>
      </c>
      <c r="T770" s="7">
        <f>SUM(R770:S770)</f>
        <v>445.29999999999995</v>
      </c>
      <c r="U770" s="7"/>
      <c r="V770" s="7">
        <f>SUM(T770:U770)</f>
        <v>445.29999999999995</v>
      </c>
      <c r="W770" s="104"/>
    </row>
    <row r="771" spans="1:23" ht="124.5" hidden="1" customHeight="1" outlineLevel="5" x14ac:dyDescent="0.2">
      <c r="A771" s="76" t="s">
        <v>592</v>
      </c>
      <c r="B771" s="76" t="s">
        <v>565</v>
      </c>
      <c r="C771" s="76" t="s">
        <v>324</v>
      </c>
      <c r="D771" s="76"/>
      <c r="E771" s="92" t="s">
        <v>448</v>
      </c>
      <c r="F771" s="6">
        <f t="shared" ref="F771:V771" si="985">F772</f>
        <v>5620.4</v>
      </c>
      <c r="G771" s="6">
        <f t="shared" si="985"/>
        <v>0</v>
      </c>
      <c r="H771" s="6">
        <f t="shared" si="985"/>
        <v>5620.4</v>
      </c>
      <c r="I771" s="6">
        <f t="shared" si="985"/>
        <v>0</v>
      </c>
      <c r="J771" s="6">
        <f t="shared" si="985"/>
        <v>0</v>
      </c>
      <c r="K771" s="6">
        <f t="shared" si="985"/>
        <v>0</v>
      </c>
      <c r="L771" s="6">
        <f t="shared" si="985"/>
        <v>5620.4</v>
      </c>
      <c r="M771" s="6">
        <f t="shared" si="985"/>
        <v>5555.8</v>
      </c>
      <c r="N771" s="6">
        <f t="shared" si="985"/>
        <v>0</v>
      </c>
      <c r="O771" s="6">
        <f t="shared" si="985"/>
        <v>5555.8</v>
      </c>
      <c r="P771" s="6">
        <f t="shared" si="985"/>
        <v>0</v>
      </c>
      <c r="Q771" s="6">
        <f t="shared" si="985"/>
        <v>5555.8</v>
      </c>
      <c r="R771" s="6">
        <f>R772</f>
        <v>5491.2</v>
      </c>
      <c r="S771" s="6">
        <f t="shared" si="985"/>
        <v>0</v>
      </c>
      <c r="T771" s="6">
        <f t="shared" si="985"/>
        <v>5491.2</v>
      </c>
      <c r="U771" s="6">
        <f t="shared" si="985"/>
        <v>0</v>
      </c>
      <c r="V771" s="6">
        <f t="shared" si="985"/>
        <v>5491.2</v>
      </c>
      <c r="W771" s="104"/>
    </row>
    <row r="772" spans="1:23" ht="31.5" hidden="1" outlineLevel="7" x14ac:dyDescent="0.2">
      <c r="A772" s="77" t="s">
        <v>592</v>
      </c>
      <c r="B772" s="77" t="s">
        <v>565</v>
      </c>
      <c r="C772" s="77" t="s">
        <v>324</v>
      </c>
      <c r="D772" s="77" t="s">
        <v>70</v>
      </c>
      <c r="E772" s="13" t="s">
        <v>71</v>
      </c>
      <c r="F772" s="7">
        <v>5620.4</v>
      </c>
      <c r="G772" s="7"/>
      <c r="H772" s="7">
        <f>SUM(F772:G772)</f>
        <v>5620.4</v>
      </c>
      <c r="I772" s="7"/>
      <c r="J772" s="7"/>
      <c r="K772" s="7"/>
      <c r="L772" s="7">
        <f>SUM(H772:K772)</f>
        <v>5620.4</v>
      </c>
      <c r="M772" s="7">
        <v>5555.8</v>
      </c>
      <c r="N772" s="7"/>
      <c r="O772" s="7">
        <f>SUM(M772:N772)</f>
        <v>5555.8</v>
      </c>
      <c r="P772" s="7"/>
      <c r="Q772" s="7">
        <f>SUM(O772:P772)</f>
        <v>5555.8</v>
      </c>
      <c r="R772" s="7">
        <v>5491.2</v>
      </c>
      <c r="S772" s="7"/>
      <c r="T772" s="7">
        <f>SUM(R772:S772)</f>
        <v>5491.2</v>
      </c>
      <c r="U772" s="7"/>
      <c r="V772" s="7">
        <f>SUM(T772:U772)</f>
        <v>5491.2</v>
      </c>
      <c r="W772" s="104"/>
    </row>
    <row r="773" spans="1:23" ht="31.5" outlineLevel="7" x14ac:dyDescent="0.2">
      <c r="A773" s="76" t="s">
        <v>592</v>
      </c>
      <c r="B773" s="76" t="s">
        <v>565</v>
      </c>
      <c r="C773" s="76" t="s">
        <v>750</v>
      </c>
      <c r="D773" s="76"/>
      <c r="E773" s="12" t="s">
        <v>752</v>
      </c>
      <c r="F773" s="7"/>
      <c r="G773" s="7"/>
      <c r="H773" s="7"/>
      <c r="I773" s="6">
        <f>I774+I776</f>
        <v>1641.6999999999998</v>
      </c>
      <c r="J773" s="6">
        <f t="shared" ref="J773:V773" si="986">J774+J776</f>
        <v>0</v>
      </c>
      <c r="K773" s="6">
        <f t="shared" si="986"/>
        <v>0</v>
      </c>
      <c r="L773" s="6">
        <f t="shared" si="986"/>
        <v>1641.6999999999998</v>
      </c>
      <c r="M773" s="6">
        <f t="shared" si="986"/>
        <v>0</v>
      </c>
      <c r="N773" s="6">
        <f t="shared" si="986"/>
        <v>0</v>
      </c>
      <c r="O773" s="6">
        <f t="shared" si="986"/>
        <v>0</v>
      </c>
      <c r="P773" s="6">
        <f t="shared" si="986"/>
        <v>1618.3000000000002</v>
      </c>
      <c r="Q773" s="6">
        <f t="shared" si="986"/>
        <v>1618.3000000000002</v>
      </c>
      <c r="R773" s="6">
        <f t="shared" si="986"/>
        <v>0</v>
      </c>
      <c r="S773" s="6">
        <f t="shared" si="986"/>
        <v>0</v>
      </c>
      <c r="T773" s="6">
        <f t="shared" si="986"/>
        <v>0</v>
      </c>
      <c r="U773" s="6">
        <f t="shared" si="986"/>
        <v>1618.3000000000002</v>
      </c>
      <c r="V773" s="6">
        <f t="shared" si="986"/>
        <v>1618.3000000000002</v>
      </c>
      <c r="W773" s="104"/>
    </row>
    <row r="774" spans="1:23" ht="47.25" outlineLevel="7" x14ac:dyDescent="0.2">
      <c r="A774" s="76" t="s">
        <v>592</v>
      </c>
      <c r="B774" s="76" t="s">
        <v>565</v>
      </c>
      <c r="C774" s="76" t="s">
        <v>751</v>
      </c>
      <c r="D774" s="76"/>
      <c r="E774" s="12" t="s">
        <v>753</v>
      </c>
      <c r="F774" s="7"/>
      <c r="G774" s="7"/>
      <c r="H774" s="7"/>
      <c r="I774" s="6">
        <f t="shared" ref="I774:L774" si="987">I775</f>
        <v>82.1</v>
      </c>
      <c r="J774" s="6">
        <f t="shared" si="987"/>
        <v>0</v>
      </c>
      <c r="K774" s="6">
        <f t="shared" si="987"/>
        <v>0</v>
      </c>
      <c r="L774" s="6">
        <f t="shared" si="987"/>
        <v>82.1</v>
      </c>
      <c r="M774" s="7"/>
      <c r="N774" s="7"/>
      <c r="O774" s="7"/>
      <c r="P774" s="6">
        <f t="shared" ref="P774:Q774" si="988">P775</f>
        <v>80.900000000000006</v>
      </c>
      <c r="Q774" s="6">
        <f t="shared" si="988"/>
        <v>80.900000000000006</v>
      </c>
      <c r="R774" s="7"/>
      <c r="S774" s="7"/>
      <c r="T774" s="7"/>
      <c r="U774" s="6">
        <f t="shared" ref="U774:V774" si="989">U775</f>
        <v>80.900000000000006</v>
      </c>
      <c r="V774" s="6">
        <f t="shared" si="989"/>
        <v>80.900000000000006</v>
      </c>
      <c r="W774" s="104"/>
    </row>
    <row r="775" spans="1:23" ht="31.5" outlineLevel="7" x14ac:dyDescent="0.2">
      <c r="A775" s="77" t="s">
        <v>592</v>
      </c>
      <c r="B775" s="77" t="s">
        <v>565</v>
      </c>
      <c r="C775" s="77" t="s">
        <v>751</v>
      </c>
      <c r="D775" s="77" t="s">
        <v>70</v>
      </c>
      <c r="E775" s="13" t="s">
        <v>71</v>
      </c>
      <c r="F775" s="7"/>
      <c r="G775" s="7"/>
      <c r="H775" s="7"/>
      <c r="I775" s="7">
        <v>82.1</v>
      </c>
      <c r="J775" s="7"/>
      <c r="K775" s="7"/>
      <c r="L775" s="7">
        <f>SUM(H775:K775)</f>
        <v>82.1</v>
      </c>
      <c r="M775" s="7"/>
      <c r="N775" s="7"/>
      <c r="O775" s="7"/>
      <c r="P775" s="7">
        <v>80.900000000000006</v>
      </c>
      <c r="Q775" s="7">
        <f>SUM(O775:P775)</f>
        <v>80.900000000000006</v>
      </c>
      <c r="R775" s="7"/>
      <c r="S775" s="7"/>
      <c r="T775" s="7"/>
      <c r="U775" s="7">
        <v>80.900000000000006</v>
      </c>
      <c r="V775" s="7">
        <f>SUM(T775:U775)</f>
        <v>80.900000000000006</v>
      </c>
      <c r="W775" s="104"/>
    </row>
    <row r="776" spans="1:23" ht="47.25" outlineLevel="7" x14ac:dyDescent="0.2">
      <c r="A776" s="76" t="s">
        <v>592</v>
      </c>
      <c r="B776" s="76" t="s">
        <v>565</v>
      </c>
      <c r="C776" s="76" t="s">
        <v>751</v>
      </c>
      <c r="D776" s="76"/>
      <c r="E776" s="12" t="s">
        <v>754</v>
      </c>
      <c r="F776" s="7"/>
      <c r="G776" s="7"/>
      <c r="H776" s="7"/>
      <c r="I776" s="6">
        <f t="shared" ref="I776:L776" si="990">I777</f>
        <v>1559.6</v>
      </c>
      <c r="J776" s="6">
        <f t="shared" si="990"/>
        <v>0</v>
      </c>
      <c r="K776" s="6">
        <f t="shared" si="990"/>
        <v>0</v>
      </c>
      <c r="L776" s="6">
        <f t="shared" si="990"/>
        <v>1559.6</v>
      </c>
      <c r="M776" s="7"/>
      <c r="N776" s="7"/>
      <c r="O776" s="7"/>
      <c r="P776" s="6">
        <f t="shared" ref="P776:Q776" si="991">P777</f>
        <v>1537.4</v>
      </c>
      <c r="Q776" s="6">
        <f t="shared" si="991"/>
        <v>1537.4</v>
      </c>
      <c r="R776" s="7"/>
      <c r="S776" s="7"/>
      <c r="T776" s="7"/>
      <c r="U776" s="6">
        <f t="shared" ref="U776:V776" si="992">U777</f>
        <v>1537.4</v>
      </c>
      <c r="V776" s="6">
        <f t="shared" si="992"/>
        <v>1537.4</v>
      </c>
      <c r="W776" s="104"/>
    </row>
    <row r="777" spans="1:23" ht="31.5" outlineLevel="7" x14ac:dyDescent="0.2">
      <c r="A777" s="77" t="s">
        <v>592</v>
      </c>
      <c r="B777" s="77" t="s">
        <v>565</v>
      </c>
      <c r="C777" s="77" t="s">
        <v>751</v>
      </c>
      <c r="D777" s="77" t="s">
        <v>70</v>
      </c>
      <c r="E777" s="13" t="s">
        <v>71</v>
      </c>
      <c r="F777" s="7"/>
      <c r="G777" s="7"/>
      <c r="H777" s="7"/>
      <c r="I777" s="7">
        <v>1559.6</v>
      </c>
      <c r="J777" s="7"/>
      <c r="K777" s="7"/>
      <c r="L777" s="7">
        <f>SUM(H777:K777)</f>
        <v>1559.6</v>
      </c>
      <c r="M777" s="7"/>
      <c r="N777" s="7"/>
      <c r="O777" s="7"/>
      <c r="P777" s="7">
        <v>1537.4</v>
      </c>
      <c r="Q777" s="7">
        <f>SUM(O777:P777)</f>
        <v>1537.4</v>
      </c>
      <c r="R777" s="7"/>
      <c r="S777" s="7"/>
      <c r="T777" s="7"/>
      <c r="U777" s="7">
        <v>1537.4</v>
      </c>
      <c r="V777" s="7">
        <f>SUM(T777:U777)</f>
        <v>1537.4</v>
      </c>
      <c r="W777" s="104"/>
    </row>
    <row r="778" spans="1:23" ht="31.5" outlineLevel="7" x14ac:dyDescent="0.2">
      <c r="A778" s="76" t="s">
        <v>592</v>
      </c>
      <c r="B778" s="76" t="s">
        <v>565</v>
      </c>
      <c r="C778" s="74" t="s">
        <v>54</v>
      </c>
      <c r="D778" s="74" t="s">
        <v>472</v>
      </c>
      <c r="E778" s="17" t="s">
        <v>777</v>
      </c>
      <c r="F778" s="7"/>
      <c r="G778" s="7"/>
      <c r="H778" s="6">
        <f>H779</f>
        <v>0</v>
      </c>
      <c r="I778" s="6">
        <f t="shared" ref="I778:U781" si="993">I779</f>
        <v>0</v>
      </c>
      <c r="J778" s="6">
        <f t="shared" si="993"/>
        <v>0</v>
      </c>
      <c r="K778" s="6">
        <f t="shared" si="993"/>
        <v>1270</v>
      </c>
      <c r="L778" s="6">
        <f t="shared" si="993"/>
        <v>1270</v>
      </c>
      <c r="M778" s="6">
        <f t="shared" si="993"/>
        <v>0</v>
      </c>
      <c r="N778" s="6">
        <f t="shared" si="993"/>
        <v>0</v>
      </c>
      <c r="O778" s="6">
        <f t="shared" si="993"/>
        <v>0</v>
      </c>
      <c r="P778" s="6">
        <f t="shared" si="993"/>
        <v>0</v>
      </c>
      <c r="Q778" s="6"/>
      <c r="R778" s="6">
        <f t="shared" si="993"/>
        <v>0</v>
      </c>
      <c r="S778" s="6">
        <f t="shared" si="993"/>
        <v>0</v>
      </c>
      <c r="T778" s="6">
        <f t="shared" si="993"/>
        <v>0</v>
      </c>
      <c r="U778" s="6">
        <f t="shared" si="993"/>
        <v>0</v>
      </c>
      <c r="V778" s="6"/>
      <c r="W778" s="104"/>
    </row>
    <row r="779" spans="1:23" ht="31.5" outlineLevel="7" x14ac:dyDescent="0.2">
      <c r="A779" s="76" t="s">
        <v>592</v>
      </c>
      <c r="B779" s="76" t="s">
        <v>565</v>
      </c>
      <c r="C779" s="74" t="s">
        <v>99</v>
      </c>
      <c r="D779" s="74" t="s">
        <v>472</v>
      </c>
      <c r="E779" s="17" t="s">
        <v>100</v>
      </c>
      <c r="F779" s="7"/>
      <c r="G779" s="7"/>
      <c r="H779" s="6">
        <f>H780</f>
        <v>0</v>
      </c>
      <c r="I779" s="6">
        <f t="shared" si="993"/>
        <v>0</v>
      </c>
      <c r="J779" s="6">
        <f t="shared" si="993"/>
        <v>0</v>
      </c>
      <c r="K779" s="6">
        <f t="shared" si="993"/>
        <v>1270</v>
      </c>
      <c r="L779" s="6">
        <f t="shared" si="993"/>
        <v>1270</v>
      </c>
      <c r="M779" s="6">
        <f t="shared" si="993"/>
        <v>0</v>
      </c>
      <c r="N779" s="6">
        <f t="shared" si="993"/>
        <v>0</v>
      </c>
      <c r="O779" s="6">
        <f t="shared" si="993"/>
        <v>0</v>
      </c>
      <c r="P779" s="6">
        <f t="shared" si="993"/>
        <v>0</v>
      </c>
      <c r="Q779" s="6"/>
      <c r="R779" s="6">
        <f t="shared" si="993"/>
        <v>0</v>
      </c>
      <c r="S779" s="6">
        <f t="shared" si="993"/>
        <v>0</v>
      </c>
      <c r="T779" s="6">
        <f t="shared" si="993"/>
        <v>0</v>
      </c>
      <c r="U779" s="6">
        <f t="shared" si="993"/>
        <v>0</v>
      </c>
      <c r="V779" s="6"/>
      <c r="W779" s="104"/>
    </row>
    <row r="780" spans="1:23" ht="15.75" outlineLevel="7" x14ac:dyDescent="0.2">
      <c r="A780" s="76" t="s">
        <v>592</v>
      </c>
      <c r="B780" s="76" t="s">
        <v>565</v>
      </c>
      <c r="C780" s="74" t="s">
        <v>110</v>
      </c>
      <c r="D780" s="74"/>
      <c r="E780" s="17" t="s">
        <v>111</v>
      </c>
      <c r="F780" s="7"/>
      <c r="G780" s="7"/>
      <c r="H780" s="6">
        <f>H781</f>
        <v>0</v>
      </c>
      <c r="I780" s="6">
        <f t="shared" si="993"/>
        <v>0</v>
      </c>
      <c r="J780" s="6">
        <f t="shared" si="993"/>
        <v>0</v>
      </c>
      <c r="K780" s="6">
        <f t="shared" si="993"/>
        <v>1270</v>
      </c>
      <c r="L780" s="6">
        <f t="shared" si="993"/>
        <v>1270</v>
      </c>
      <c r="M780" s="6">
        <f t="shared" si="993"/>
        <v>0</v>
      </c>
      <c r="N780" s="6">
        <f t="shared" si="993"/>
        <v>0</v>
      </c>
      <c r="O780" s="6">
        <f t="shared" si="993"/>
        <v>0</v>
      </c>
      <c r="P780" s="6">
        <f t="shared" si="993"/>
        <v>0</v>
      </c>
      <c r="Q780" s="6"/>
      <c r="R780" s="6">
        <f t="shared" si="993"/>
        <v>0</v>
      </c>
      <c r="S780" s="6">
        <f t="shared" si="993"/>
        <v>0</v>
      </c>
      <c r="T780" s="6">
        <f t="shared" si="993"/>
        <v>0</v>
      </c>
      <c r="U780" s="6">
        <f t="shared" si="993"/>
        <v>0</v>
      </c>
      <c r="V780" s="6"/>
      <c r="W780" s="104"/>
    </row>
    <row r="781" spans="1:23" ht="15.75" outlineLevel="7" x14ac:dyDescent="0.2">
      <c r="A781" s="76" t="s">
        <v>592</v>
      </c>
      <c r="B781" s="76" t="s">
        <v>565</v>
      </c>
      <c r="C781" s="85" t="s">
        <v>779</v>
      </c>
      <c r="D781" s="74"/>
      <c r="E781" s="24" t="s">
        <v>778</v>
      </c>
      <c r="F781" s="7"/>
      <c r="G781" s="7"/>
      <c r="H781" s="6">
        <f>H782</f>
        <v>0</v>
      </c>
      <c r="I781" s="6">
        <f t="shared" si="993"/>
        <v>0</v>
      </c>
      <c r="J781" s="6">
        <f t="shared" si="993"/>
        <v>0</v>
      </c>
      <c r="K781" s="6">
        <f t="shared" si="993"/>
        <v>1270</v>
      </c>
      <c r="L781" s="6">
        <f t="shared" si="993"/>
        <v>1270</v>
      </c>
      <c r="M781" s="6">
        <f t="shared" si="993"/>
        <v>0</v>
      </c>
      <c r="N781" s="6">
        <f t="shared" si="993"/>
        <v>0</v>
      </c>
      <c r="O781" s="6">
        <f t="shared" si="993"/>
        <v>0</v>
      </c>
      <c r="P781" s="6">
        <f t="shared" si="993"/>
        <v>0</v>
      </c>
      <c r="Q781" s="6"/>
      <c r="R781" s="6">
        <f t="shared" si="993"/>
        <v>0</v>
      </c>
      <c r="S781" s="6">
        <f t="shared" si="993"/>
        <v>0</v>
      </c>
      <c r="T781" s="6">
        <f t="shared" si="993"/>
        <v>0</v>
      </c>
      <c r="U781" s="6">
        <f t="shared" si="993"/>
        <v>0</v>
      </c>
      <c r="V781" s="6"/>
      <c r="W781" s="104"/>
    </row>
    <row r="782" spans="1:23" ht="31.5" outlineLevel="7" x14ac:dyDescent="0.2">
      <c r="A782" s="77" t="s">
        <v>592</v>
      </c>
      <c r="B782" s="77" t="s">
        <v>565</v>
      </c>
      <c r="C782" s="95" t="s">
        <v>779</v>
      </c>
      <c r="D782" s="77" t="s">
        <v>70</v>
      </c>
      <c r="E782" s="13" t="s">
        <v>71</v>
      </c>
      <c r="F782" s="7"/>
      <c r="G782" s="7"/>
      <c r="H782" s="7"/>
      <c r="I782" s="7"/>
      <c r="J782" s="7"/>
      <c r="K782" s="7">
        <v>1270</v>
      </c>
      <c r="L782" s="7">
        <f>SUM(H782:K782)</f>
        <v>1270</v>
      </c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104"/>
    </row>
    <row r="783" spans="1:23" ht="15.75" outlineLevel="1" x14ac:dyDescent="0.2">
      <c r="A783" s="76" t="s">
        <v>592</v>
      </c>
      <c r="B783" s="76" t="s">
        <v>597</v>
      </c>
      <c r="C783" s="76"/>
      <c r="D783" s="76"/>
      <c r="E783" s="12" t="s">
        <v>598</v>
      </c>
      <c r="F783" s="6">
        <f t="shared" ref="F783:G783" si="994">F784</f>
        <v>85467.6</v>
      </c>
      <c r="G783" s="6">
        <f t="shared" si="994"/>
        <v>7862.4671999999991</v>
      </c>
      <c r="H783" s="6">
        <f>H784+H797</f>
        <v>93330.067200000005</v>
      </c>
      <c r="I783" s="6">
        <f t="shared" ref="I783:V783" si="995">I784+I797</f>
        <v>26901.8685</v>
      </c>
      <c r="J783" s="6">
        <f t="shared" si="995"/>
        <v>6017.2894999999999</v>
      </c>
      <c r="K783" s="6">
        <f t="shared" si="995"/>
        <v>8382.0496000000003</v>
      </c>
      <c r="L783" s="6">
        <f t="shared" si="995"/>
        <v>134631.27480000001</v>
      </c>
      <c r="M783" s="6">
        <f t="shared" si="995"/>
        <v>85467.6</v>
      </c>
      <c r="N783" s="6">
        <f t="shared" si="995"/>
        <v>0</v>
      </c>
      <c r="O783" s="6">
        <f t="shared" si="995"/>
        <v>85467.6</v>
      </c>
      <c r="P783" s="6">
        <f t="shared" si="995"/>
        <v>0</v>
      </c>
      <c r="Q783" s="6">
        <f t="shared" si="995"/>
        <v>85467.6</v>
      </c>
      <c r="R783" s="6">
        <f t="shared" si="995"/>
        <v>85467.6</v>
      </c>
      <c r="S783" s="6">
        <f t="shared" si="995"/>
        <v>0</v>
      </c>
      <c r="T783" s="6">
        <f t="shared" si="995"/>
        <v>85467.6</v>
      </c>
      <c r="U783" s="6">
        <f t="shared" si="995"/>
        <v>0</v>
      </c>
      <c r="V783" s="6">
        <f t="shared" si="995"/>
        <v>85467.6</v>
      </c>
      <c r="W783" s="104"/>
    </row>
    <row r="784" spans="1:23" ht="31.5" outlineLevel="2" x14ac:dyDescent="0.2">
      <c r="A784" s="76" t="s">
        <v>592</v>
      </c>
      <c r="B784" s="76" t="s">
        <v>597</v>
      </c>
      <c r="C784" s="76" t="s">
        <v>234</v>
      </c>
      <c r="D784" s="76"/>
      <c r="E784" s="12" t="s">
        <v>235</v>
      </c>
      <c r="F784" s="6">
        <f>F793</f>
        <v>85467.6</v>
      </c>
      <c r="G784" s="6">
        <f>G793+G785</f>
        <v>7862.4671999999991</v>
      </c>
      <c r="H784" s="6">
        <f t="shared" ref="H784:T784" si="996">H793+H785</f>
        <v>93330.067200000005</v>
      </c>
      <c r="I784" s="6">
        <f>I793+I785</f>
        <v>26901.8685</v>
      </c>
      <c r="J784" s="6">
        <f>J793+J785</f>
        <v>6017.2894999999999</v>
      </c>
      <c r="K784" s="6">
        <f>K793+K785</f>
        <v>8282.0496000000003</v>
      </c>
      <c r="L784" s="6">
        <f t="shared" ref="L784" si="997">L793+L785</f>
        <v>134531.27480000001</v>
      </c>
      <c r="M784" s="6">
        <f t="shared" si="996"/>
        <v>85467.6</v>
      </c>
      <c r="N784" s="6">
        <f t="shared" si="996"/>
        <v>0</v>
      </c>
      <c r="O784" s="6">
        <f t="shared" si="996"/>
        <v>85467.6</v>
      </c>
      <c r="P784" s="6">
        <f>P793+P785</f>
        <v>0</v>
      </c>
      <c r="Q784" s="6">
        <f t="shared" ref="Q784" si="998">Q793+Q785</f>
        <v>85467.6</v>
      </c>
      <c r="R784" s="6">
        <f t="shared" si="996"/>
        <v>85467.6</v>
      </c>
      <c r="S784" s="6">
        <f t="shared" si="996"/>
        <v>0</v>
      </c>
      <c r="T784" s="6">
        <f t="shared" si="996"/>
        <v>85467.6</v>
      </c>
      <c r="U784" s="6">
        <f>U793+U785</f>
        <v>0</v>
      </c>
      <c r="V784" s="6">
        <f t="shared" ref="V784" si="999">V793+V785</f>
        <v>85467.6</v>
      </c>
      <c r="W784" s="104"/>
    </row>
    <row r="785" spans="1:23" ht="31.5" outlineLevel="2" x14ac:dyDescent="0.2">
      <c r="A785" s="76" t="s">
        <v>592</v>
      </c>
      <c r="B785" s="76" t="s">
        <v>597</v>
      </c>
      <c r="C785" s="76" t="s">
        <v>236</v>
      </c>
      <c r="D785" s="76"/>
      <c r="E785" s="12" t="s">
        <v>237</v>
      </c>
      <c r="F785" s="6"/>
      <c r="G785" s="6">
        <f t="shared" ref="G785:L785" si="1000">G786</f>
        <v>7862.4671999999991</v>
      </c>
      <c r="H785" s="6">
        <f t="shared" si="1000"/>
        <v>7862.4671999999991</v>
      </c>
      <c r="I785" s="6">
        <f t="shared" si="1000"/>
        <v>26901.8685</v>
      </c>
      <c r="J785" s="6">
        <f t="shared" si="1000"/>
        <v>6017.2894999999999</v>
      </c>
      <c r="K785" s="6">
        <f t="shared" si="1000"/>
        <v>8282.0496000000003</v>
      </c>
      <c r="L785" s="6">
        <f t="shared" si="1000"/>
        <v>49063.674800000001</v>
      </c>
      <c r="M785" s="6"/>
      <c r="N785" s="6"/>
      <c r="O785" s="6"/>
      <c r="P785" s="6">
        <f>P786</f>
        <v>0</v>
      </c>
      <c r="Q785" s="6"/>
      <c r="R785" s="6"/>
      <c r="S785" s="6"/>
      <c r="T785" s="6"/>
      <c r="U785" s="6">
        <f>U786</f>
        <v>0</v>
      </c>
      <c r="V785" s="6"/>
      <c r="W785" s="104"/>
    </row>
    <row r="786" spans="1:23" ht="31.5" outlineLevel="2" x14ac:dyDescent="0.2">
      <c r="A786" s="76" t="s">
        <v>592</v>
      </c>
      <c r="B786" s="76" t="s">
        <v>597</v>
      </c>
      <c r="C786" s="76" t="s">
        <v>238</v>
      </c>
      <c r="D786" s="76"/>
      <c r="E786" s="12" t="s">
        <v>239</v>
      </c>
      <c r="F786" s="6"/>
      <c r="G786" s="6">
        <f t="shared" ref="G786:H786" si="1001">G787+G789</f>
        <v>7862.4671999999991</v>
      </c>
      <c r="H786" s="6">
        <f t="shared" si="1001"/>
        <v>7862.4671999999991</v>
      </c>
      <c r="I786" s="6">
        <f>I787+I789+I791</f>
        <v>26901.8685</v>
      </c>
      <c r="J786" s="6">
        <f t="shared" ref="J786:U786" si="1002">J787+J789+J791</f>
        <v>6017.2894999999999</v>
      </c>
      <c r="K786" s="6">
        <f t="shared" si="1002"/>
        <v>8282.0496000000003</v>
      </c>
      <c r="L786" s="6">
        <f t="shared" si="1002"/>
        <v>49063.674800000001</v>
      </c>
      <c r="M786" s="6">
        <f t="shared" si="1002"/>
        <v>0</v>
      </c>
      <c r="N786" s="6">
        <f t="shared" si="1002"/>
        <v>0</v>
      </c>
      <c r="O786" s="6">
        <f t="shared" si="1002"/>
        <v>0</v>
      </c>
      <c r="P786" s="6">
        <f t="shared" si="1002"/>
        <v>0</v>
      </c>
      <c r="Q786" s="6"/>
      <c r="R786" s="6">
        <f t="shared" si="1002"/>
        <v>0</v>
      </c>
      <c r="S786" s="6">
        <f t="shared" si="1002"/>
        <v>0</v>
      </c>
      <c r="T786" s="6">
        <f t="shared" si="1002"/>
        <v>0</v>
      </c>
      <c r="U786" s="6">
        <f t="shared" si="1002"/>
        <v>0</v>
      </c>
      <c r="V786" s="6"/>
      <c r="W786" s="104"/>
    </row>
    <row r="787" spans="1:23" ht="47.25" outlineLevel="2" x14ac:dyDescent="0.2">
      <c r="A787" s="72" t="s">
        <v>592</v>
      </c>
      <c r="B787" s="72" t="s">
        <v>597</v>
      </c>
      <c r="C787" s="74" t="s">
        <v>675</v>
      </c>
      <c r="D787" s="74"/>
      <c r="E787" s="63" t="s">
        <v>676</v>
      </c>
      <c r="F787" s="6"/>
      <c r="G787" s="6">
        <f t="shared" ref="G787:L791" si="1003">G788</f>
        <v>1965.6168</v>
      </c>
      <c r="H787" s="6">
        <f t="shared" si="1003"/>
        <v>1965.6168</v>
      </c>
      <c r="I787" s="6">
        <f t="shared" si="1003"/>
        <v>0</v>
      </c>
      <c r="J787" s="6">
        <f t="shared" si="1003"/>
        <v>6017.2894999999999</v>
      </c>
      <c r="K787" s="6">
        <f t="shared" si="1003"/>
        <v>0</v>
      </c>
      <c r="L787" s="6">
        <f t="shared" si="1003"/>
        <v>7982.9062999999996</v>
      </c>
      <c r="M787" s="6"/>
      <c r="N787" s="6"/>
      <c r="O787" s="6"/>
      <c r="P787" s="6">
        <f t="shared" ref="P787:P789" si="1004">P788</f>
        <v>0</v>
      </c>
      <c r="Q787" s="6"/>
      <c r="R787" s="6"/>
      <c r="S787" s="6"/>
      <c r="T787" s="6"/>
      <c r="U787" s="6">
        <f t="shared" ref="U787:U789" si="1005">U788</f>
        <v>0</v>
      </c>
      <c r="V787" s="6"/>
      <c r="W787" s="104"/>
    </row>
    <row r="788" spans="1:23" ht="31.5" outlineLevel="2" x14ac:dyDescent="0.2">
      <c r="A788" s="73" t="s">
        <v>592</v>
      </c>
      <c r="B788" s="73" t="s">
        <v>597</v>
      </c>
      <c r="C788" s="75" t="s">
        <v>675</v>
      </c>
      <c r="D788" s="75" t="s">
        <v>70</v>
      </c>
      <c r="E788" s="22" t="s">
        <v>445</v>
      </c>
      <c r="F788" s="6"/>
      <c r="G788" s="8">
        <f>464.7672+1500.8496</f>
        <v>1965.6168</v>
      </c>
      <c r="H788" s="8">
        <f>SUM(F788:G788)</f>
        <v>1965.6168</v>
      </c>
      <c r="I788" s="8"/>
      <c r="J788" s="8">
        <v>6017.2894999999999</v>
      </c>
      <c r="K788" s="8"/>
      <c r="L788" s="8">
        <f>SUM(H788:K788)</f>
        <v>7982.9062999999996</v>
      </c>
      <c r="M788" s="6"/>
      <c r="N788" s="6"/>
      <c r="O788" s="6"/>
      <c r="P788" s="8"/>
      <c r="Q788" s="8"/>
      <c r="R788" s="6"/>
      <c r="S788" s="6"/>
      <c r="T788" s="6"/>
      <c r="U788" s="8"/>
      <c r="V788" s="8"/>
      <c r="W788" s="104"/>
    </row>
    <row r="789" spans="1:23" ht="47.25" outlineLevel="2" x14ac:dyDescent="0.2">
      <c r="A789" s="72" t="s">
        <v>592</v>
      </c>
      <c r="B789" s="72" t="s">
        <v>597</v>
      </c>
      <c r="C789" s="74" t="s">
        <v>675</v>
      </c>
      <c r="D789" s="74"/>
      <c r="E789" s="63" t="s">
        <v>677</v>
      </c>
      <c r="F789" s="6"/>
      <c r="G789" s="6">
        <f t="shared" si="1003"/>
        <v>5896.8503999999994</v>
      </c>
      <c r="H789" s="6">
        <f t="shared" si="1003"/>
        <v>5896.8503999999994</v>
      </c>
      <c r="I789" s="6">
        <f t="shared" si="1003"/>
        <v>26901.8685</v>
      </c>
      <c r="J789" s="6">
        <f t="shared" si="1003"/>
        <v>0</v>
      </c>
      <c r="K789" s="6">
        <f t="shared" si="1003"/>
        <v>0</v>
      </c>
      <c r="L789" s="6">
        <f t="shared" si="1003"/>
        <v>32798.7189</v>
      </c>
      <c r="M789" s="6"/>
      <c r="N789" s="6"/>
      <c r="O789" s="6"/>
      <c r="P789" s="6">
        <f t="shared" si="1004"/>
        <v>0</v>
      </c>
      <c r="Q789" s="6"/>
      <c r="R789" s="6"/>
      <c r="S789" s="6"/>
      <c r="T789" s="6"/>
      <c r="U789" s="6">
        <f t="shared" si="1005"/>
        <v>0</v>
      </c>
      <c r="V789" s="6"/>
      <c r="W789" s="104"/>
    </row>
    <row r="790" spans="1:23" ht="31.5" outlineLevel="2" x14ac:dyDescent="0.2">
      <c r="A790" s="73" t="s">
        <v>592</v>
      </c>
      <c r="B790" s="73" t="s">
        <v>597</v>
      </c>
      <c r="C790" s="75" t="s">
        <v>675</v>
      </c>
      <c r="D790" s="75" t="s">
        <v>70</v>
      </c>
      <c r="E790" s="22" t="s">
        <v>445</v>
      </c>
      <c r="F790" s="6"/>
      <c r="G790" s="8">
        <f>1394.3016+4502.5488</f>
        <v>5896.8503999999994</v>
      </c>
      <c r="H790" s="8">
        <f>SUM(F790:G790)</f>
        <v>5896.8503999999994</v>
      </c>
      <c r="I790" s="8">
        <v>26901.8685</v>
      </c>
      <c r="J790" s="8"/>
      <c r="K790" s="8"/>
      <c r="L790" s="8">
        <f>SUM(H790:K790)</f>
        <v>32798.7189</v>
      </c>
      <c r="M790" s="6"/>
      <c r="N790" s="6"/>
      <c r="O790" s="6"/>
      <c r="P790" s="8"/>
      <c r="Q790" s="8"/>
      <c r="R790" s="6"/>
      <c r="S790" s="6"/>
      <c r="T790" s="6"/>
      <c r="U790" s="8"/>
      <c r="V790" s="8"/>
      <c r="W790" s="104"/>
    </row>
    <row r="791" spans="1:23" s="98" customFormat="1" ht="31.5" outlineLevel="2" x14ac:dyDescent="0.2">
      <c r="A791" s="72" t="s">
        <v>592</v>
      </c>
      <c r="B791" s="72" t="s">
        <v>597</v>
      </c>
      <c r="C791" s="74" t="s">
        <v>772</v>
      </c>
      <c r="D791" s="74"/>
      <c r="E791" s="109" t="s">
        <v>771</v>
      </c>
      <c r="F791" s="6"/>
      <c r="G791" s="110"/>
      <c r="H791" s="110"/>
      <c r="I791" s="6">
        <f t="shared" si="1003"/>
        <v>0</v>
      </c>
      <c r="J791" s="6">
        <f t="shared" si="1003"/>
        <v>0</v>
      </c>
      <c r="K791" s="6">
        <f t="shared" si="1003"/>
        <v>8282.0496000000003</v>
      </c>
      <c r="L791" s="6">
        <f t="shared" si="1003"/>
        <v>8282.0496000000003</v>
      </c>
      <c r="M791" s="6"/>
      <c r="N791" s="6"/>
      <c r="O791" s="6"/>
      <c r="P791" s="110"/>
      <c r="Q791" s="110"/>
      <c r="R791" s="6"/>
      <c r="S791" s="6"/>
      <c r="T791" s="6"/>
      <c r="U791" s="110"/>
      <c r="V791" s="110"/>
      <c r="W791" s="104"/>
    </row>
    <row r="792" spans="1:23" ht="31.5" outlineLevel="2" collapsed="1" x14ac:dyDescent="0.2">
      <c r="A792" s="73" t="s">
        <v>592</v>
      </c>
      <c r="B792" s="73" t="s">
        <v>597</v>
      </c>
      <c r="C792" s="75" t="s">
        <v>772</v>
      </c>
      <c r="D792" s="75" t="s">
        <v>70</v>
      </c>
      <c r="E792" s="22" t="s">
        <v>445</v>
      </c>
      <c r="F792" s="6"/>
      <c r="G792" s="8"/>
      <c r="H792" s="8"/>
      <c r="I792" s="8"/>
      <c r="J792" s="8"/>
      <c r="K792" s="7">
        <v>8282.0496000000003</v>
      </c>
      <c r="L792" s="7">
        <f>SUM(H792:K792)</f>
        <v>8282.0496000000003</v>
      </c>
      <c r="M792" s="6"/>
      <c r="N792" s="6"/>
      <c r="O792" s="6"/>
      <c r="P792" s="8"/>
      <c r="Q792" s="8"/>
      <c r="R792" s="6"/>
      <c r="S792" s="6"/>
      <c r="T792" s="6"/>
      <c r="U792" s="8"/>
      <c r="V792" s="8"/>
      <c r="W792" s="104"/>
    </row>
    <row r="793" spans="1:23" ht="31.5" hidden="1" outlineLevel="3" x14ac:dyDescent="0.2">
      <c r="A793" s="76" t="s">
        <v>592</v>
      </c>
      <c r="B793" s="76" t="s">
        <v>597</v>
      </c>
      <c r="C793" s="76" t="s">
        <v>305</v>
      </c>
      <c r="D793" s="76"/>
      <c r="E793" s="12" t="s">
        <v>306</v>
      </c>
      <c r="F793" s="6">
        <f t="shared" ref="F793:V795" si="1006">F794</f>
        <v>85467.6</v>
      </c>
      <c r="G793" s="6">
        <f t="shared" si="1006"/>
        <v>0</v>
      </c>
      <c r="H793" s="6">
        <f t="shared" si="1006"/>
        <v>85467.6</v>
      </c>
      <c r="I793" s="6">
        <f t="shared" si="1006"/>
        <v>0</v>
      </c>
      <c r="J793" s="6">
        <f t="shared" si="1006"/>
        <v>0</v>
      </c>
      <c r="K793" s="6">
        <f t="shared" si="1006"/>
        <v>0</v>
      </c>
      <c r="L793" s="6">
        <f t="shared" si="1006"/>
        <v>85467.6</v>
      </c>
      <c r="M793" s="6">
        <f t="shared" ref="M793:M795" si="1007">M794</f>
        <v>85467.6</v>
      </c>
      <c r="N793" s="6">
        <f t="shared" si="1006"/>
        <v>0</v>
      </c>
      <c r="O793" s="6">
        <f t="shared" si="1006"/>
        <v>85467.6</v>
      </c>
      <c r="P793" s="6">
        <f t="shared" si="1006"/>
        <v>0</v>
      </c>
      <c r="Q793" s="6">
        <f t="shared" si="1006"/>
        <v>85467.6</v>
      </c>
      <c r="R793" s="6">
        <f>R794</f>
        <v>85467.6</v>
      </c>
      <c r="S793" s="6">
        <f t="shared" si="1006"/>
        <v>0</v>
      </c>
      <c r="T793" s="6">
        <f t="shared" si="1006"/>
        <v>85467.6</v>
      </c>
      <c r="U793" s="6">
        <f t="shared" si="1006"/>
        <v>0</v>
      </c>
      <c r="V793" s="6">
        <f t="shared" si="1006"/>
        <v>85467.6</v>
      </c>
      <c r="W793" s="104"/>
    </row>
    <row r="794" spans="1:23" ht="31.5" hidden="1" outlineLevel="4" x14ac:dyDescent="0.2">
      <c r="A794" s="76" t="s">
        <v>592</v>
      </c>
      <c r="B794" s="76" t="s">
        <v>597</v>
      </c>
      <c r="C794" s="76" t="s">
        <v>307</v>
      </c>
      <c r="D794" s="76"/>
      <c r="E794" s="12" t="s">
        <v>39</v>
      </c>
      <c r="F794" s="6">
        <f t="shared" si="1006"/>
        <v>85467.6</v>
      </c>
      <c r="G794" s="6">
        <f t="shared" si="1006"/>
        <v>0</v>
      </c>
      <c r="H794" s="6">
        <f t="shared" si="1006"/>
        <v>85467.6</v>
      </c>
      <c r="I794" s="6">
        <f t="shared" si="1006"/>
        <v>0</v>
      </c>
      <c r="J794" s="6">
        <f t="shared" si="1006"/>
        <v>0</v>
      </c>
      <c r="K794" s="6">
        <f t="shared" si="1006"/>
        <v>0</v>
      </c>
      <c r="L794" s="6">
        <f t="shared" si="1006"/>
        <v>85467.6</v>
      </c>
      <c r="M794" s="6">
        <f t="shared" si="1006"/>
        <v>85467.6</v>
      </c>
      <c r="N794" s="6">
        <f t="shared" si="1006"/>
        <v>0</v>
      </c>
      <c r="O794" s="6">
        <f t="shared" si="1006"/>
        <v>85467.6</v>
      </c>
      <c r="P794" s="6">
        <f t="shared" si="1006"/>
        <v>0</v>
      </c>
      <c r="Q794" s="6">
        <f t="shared" si="1006"/>
        <v>85467.6</v>
      </c>
      <c r="R794" s="6">
        <f t="shared" si="1006"/>
        <v>85467.6</v>
      </c>
      <c r="S794" s="6">
        <f t="shared" si="1006"/>
        <v>0</v>
      </c>
      <c r="T794" s="6">
        <f t="shared" si="1006"/>
        <v>85467.6</v>
      </c>
      <c r="U794" s="6">
        <f t="shared" si="1006"/>
        <v>0</v>
      </c>
      <c r="V794" s="6">
        <f t="shared" si="1006"/>
        <v>85467.6</v>
      </c>
      <c r="W794" s="104"/>
    </row>
    <row r="795" spans="1:23" ht="15.75" hidden="1" outlineLevel="5" x14ac:dyDescent="0.2">
      <c r="A795" s="76" t="s">
        <v>592</v>
      </c>
      <c r="B795" s="76" t="s">
        <v>597</v>
      </c>
      <c r="C795" s="76" t="s">
        <v>325</v>
      </c>
      <c r="D795" s="76"/>
      <c r="E795" s="12" t="s">
        <v>326</v>
      </c>
      <c r="F795" s="6">
        <f t="shared" si="1006"/>
        <v>85467.6</v>
      </c>
      <c r="G795" s="6">
        <f t="shared" si="1006"/>
        <v>0</v>
      </c>
      <c r="H795" s="6">
        <f t="shared" si="1006"/>
        <v>85467.6</v>
      </c>
      <c r="I795" s="6">
        <f t="shared" si="1006"/>
        <v>0</v>
      </c>
      <c r="J795" s="6">
        <f t="shared" si="1006"/>
        <v>0</v>
      </c>
      <c r="K795" s="6">
        <f t="shared" si="1006"/>
        <v>0</v>
      </c>
      <c r="L795" s="6">
        <f t="shared" si="1006"/>
        <v>85467.6</v>
      </c>
      <c r="M795" s="6">
        <f t="shared" si="1007"/>
        <v>85467.6</v>
      </c>
      <c r="N795" s="6">
        <f t="shared" si="1006"/>
        <v>0</v>
      </c>
      <c r="O795" s="6">
        <f t="shared" si="1006"/>
        <v>85467.6</v>
      </c>
      <c r="P795" s="6">
        <f t="shared" si="1006"/>
        <v>0</v>
      </c>
      <c r="Q795" s="6">
        <f t="shared" si="1006"/>
        <v>85467.6</v>
      </c>
      <c r="R795" s="6">
        <f>R796</f>
        <v>85467.6</v>
      </c>
      <c r="S795" s="6">
        <f t="shared" si="1006"/>
        <v>0</v>
      </c>
      <c r="T795" s="6">
        <f t="shared" si="1006"/>
        <v>85467.6</v>
      </c>
      <c r="U795" s="6">
        <f t="shared" si="1006"/>
        <v>0</v>
      </c>
      <c r="V795" s="6">
        <f t="shared" si="1006"/>
        <v>85467.6</v>
      </c>
      <c r="W795" s="104"/>
    </row>
    <row r="796" spans="1:23" ht="31.5" hidden="1" outlineLevel="7" x14ac:dyDescent="0.2">
      <c r="A796" s="77" t="s">
        <v>592</v>
      </c>
      <c r="B796" s="77" t="s">
        <v>597</v>
      </c>
      <c r="C796" s="77" t="s">
        <v>325</v>
      </c>
      <c r="D796" s="77" t="s">
        <v>70</v>
      </c>
      <c r="E796" s="13" t="s">
        <v>71</v>
      </c>
      <c r="F796" s="7">
        <v>85467.6</v>
      </c>
      <c r="G796" s="7"/>
      <c r="H796" s="7">
        <f>SUM(F796:G796)</f>
        <v>85467.6</v>
      </c>
      <c r="I796" s="7"/>
      <c r="J796" s="7"/>
      <c r="K796" s="7"/>
      <c r="L796" s="7">
        <f>SUM(H796:K796)</f>
        <v>85467.6</v>
      </c>
      <c r="M796" s="7">
        <v>85467.6</v>
      </c>
      <c r="N796" s="7"/>
      <c r="O796" s="7">
        <f>SUM(M796:N796)</f>
        <v>85467.6</v>
      </c>
      <c r="P796" s="7"/>
      <c r="Q796" s="7">
        <f>SUM(O796:P796)</f>
        <v>85467.6</v>
      </c>
      <c r="R796" s="7">
        <v>85467.6</v>
      </c>
      <c r="S796" s="7"/>
      <c r="T796" s="7">
        <f>SUM(R796:S796)</f>
        <v>85467.6</v>
      </c>
      <c r="U796" s="7"/>
      <c r="V796" s="7">
        <f>SUM(T796:U796)</f>
        <v>85467.6</v>
      </c>
      <c r="W796" s="104"/>
    </row>
    <row r="797" spans="1:23" ht="31.5" outlineLevel="7" x14ac:dyDescent="0.2">
      <c r="A797" s="76" t="s">
        <v>592</v>
      </c>
      <c r="B797" s="76" t="s">
        <v>597</v>
      </c>
      <c r="C797" s="74" t="s">
        <v>54</v>
      </c>
      <c r="D797" s="74" t="s">
        <v>472</v>
      </c>
      <c r="E797" s="17" t="s">
        <v>777</v>
      </c>
      <c r="F797" s="7"/>
      <c r="G797" s="7"/>
      <c r="H797" s="6">
        <f>H798</f>
        <v>0</v>
      </c>
      <c r="I797" s="6">
        <f t="shared" ref="I797:I800" si="1008">I798</f>
        <v>0</v>
      </c>
      <c r="J797" s="6">
        <f t="shared" ref="J797:J800" si="1009">J798</f>
        <v>0</v>
      </c>
      <c r="K797" s="6">
        <f t="shared" ref="K797:K800" si="1010">K798</f>
        <v>100</v>
      </c>
      <c r="L797" s="6">
        <f t="shared" ref="L797:L800" si="1011">L798</f>
        <v>100</v>
      </c>
      <c r="M797" s="6">
        <f t="shared" ref="M797:M800" si="1012">M798</f>
        <v>0</v>
      </c>
      <c r="N797" s="6">
        <f t="shared" ref="N797:N800" si="1013">N798</f>
        <v>0</v>
      </c>
      <c r="O797" s="6">
        <f t="shared" ref="O797:O800" si="1014">O798</f>
        <v>0</v>
      </c>
      <c r="P797" s="6">
        <f t="shared" ref="P797:P800" si="1015">P798</f>
        <v>0</v>
      </c>
      <c r="Q797" s="6"/>
      <c r="R797" s="6">
        <f t="shared" ref="R797:R800" si="1016">R798</f>
        <v>0</v>
      </c>
      <c r="S797" s="6">
        <f t="shared" ref="S797:S800" si="1017">S798</f>
        <v>0</v>
      </c>
      <c r="T797" s="6">
        <f t="shared" ref="T797:T800" si="1018">T798</f>
        <v>0</v>
      </c>
      <c r="U797" s="6">
        <f t="shared" ref="U797:U800" si="1019">U798</f>
        <v>0</v>
      </c>
      <c r="V797" s="6"/>
      <c r="W797" s="104"/>
    </row>
    <row r="798" spans="1:23" ht="31.5" outlineLevel="7" x14ac:dyDescent="0.2">
      <c r="A798" s="76" t="s">
        <v>592</v>
      </c>
      <c r="B798" s="76" t="s">
        <v>597</v>
      </c>
      <c r="C798" s="74" t="s">
        <v>99</v>
      </c>
      <c r="D798" s="74" t="s">
        <v>472</v>
      </c>
      <c r="E798" s="17" t="s">
        <v>100</v>
      </c>
      <c r="F798" s="7"/>
      <c r="G798" s="7"/>
      <c r="H798" s="6">
        <f>H799</f>
        <v>0</v>
      </c>
      <c r="I798" s="6">
        <f t="shared" si="1008"/>
        <v>0</v>
      </c>
      <c r="J798" s="6">
        <f t="shared" si="1009"/>
        <v>0</v>
      </c>
      <c r="K798" s="6">
        <f t="shared" si="1010"/>
        <v>100</v>
      </c>
      <c r="L798" s="6">
        <f t="shared" si="1011"/>
        <v>100</v>
      </c>
      <c r="M798" s="6">
        <f t="shared" si="1012"/>
        <v>0</v>
      </c>
      <c r="N798" s="6">
        <f t="shared" si="1013"/>
        <v>0</v>
      </c>
      <c r="O798" s="6">
        <f t="shared" si="1014"/>
        <v>0</v>
      </c>
      <c r="P798" s="6">
        <f t="shared" si="1015"/>
        <v>0</v>
      </c>
      <c r="Q798" s="6"/>
      <c r="R798" s="6">
        <f t="shared" si="1016"/>
        <v>0</v>
      </c>
      <c r="S798" s="6">
        <f t="shared" si="1017"/>
        <v>0</v>
      </c>
      <c r="T798" s="6">
        <f t="shared" si="1018"/>
        <v>0</v>
      </c>
      <c r="U798" s="6">
        <f t="shared" si="1019"/>
        <v>0</v>
      </c>
      <c r="V798" s="6"/>
      <c r="W798" s="104"/>
    </row>
    <row r="799" spans="1:23" ht="15.75" outlineLevel="7" x14ac:dyDescent="0.2">
      <c r="A799" s="76" t="s">
        <v>592</v>
      </c>
      <c r="B799" s="76" t="s">
        <v>597</v>
      </c>
      <c r="C799" s="74" t="s">
        <v>110</v>
      </c>
      <c r="D799" s="74"/>
      <c r="E799" s="17" t="s">
        <v>111</v>
      </c>
      <c r="F799" s="7"/>
      <c r="G799" s="7"/>
      <c r="H799" s="6">
        <f>H800</f>
        <v>0</v>
      </c>
      <c r="I799" s="6">
        <f t="shared" si="1008"/>
        <v>0</v>
      </c>
      <c r="J799" s="6">
        <f t="shared" si="1009"/>
        <v>0</v>
      </c>
      <c r="K799" s="6">
        <f t="shared" si="1010"/>
        <v>100</v>
      </c>
      <c r="L799" s="6">
        <f t="shared" si="1011"/>
        <v>100</v>
      </c>
      <c r="M799" s="6">
        <f t="shared" si="1012"/>
        <v>0</v>
      </c>
      <c r="N799" s="6">
        <f t="shared" si="1013"/>
        <v>0</v>
      </c>
      <c r="O799" s="6">
        <f t="shared" si="1014"/>
        <v>0</v>
      </c>
      <c r="P799" s="6">
        <f t="shared" si="1015"/>
        <v>0</v>
      </c>
      <c r="Q799" s="6"/>
      <c r="R799" s="6">
        <f t="shared" si="1016"/>
        <v>0</v>
      </c>
      <c r="S799" s="6">
        <f t="shared" si="1017"/>
        <v>0</v>
      </c>
      <c r="T799" s="6">
        <f t="shared" si="1018"/>
        <v>0</v>
      </c>
      <c r="U799" s="6">
        <f t="shared" si="1019"/>
        <v>0</v>
      </c>
      <c r="V799" s="6"/>
      <c r="W799" s="104"/>
    </row>
    <row r="800" spans="1:23" ht="15.75" outlineLevel="7" x14ac:dyDescent="0.2">
      <c r="A800" s="76" t="s">
        <v>592</v>
      </c>
      <c r="B800" s="76" t="s">
        <v>597</v>
      </c>
      <c r="C800" s="85" t="s">
        <v>779</v>
      </c>
      <c r="D800" s="74"/>
      <c r="E800" s="24" t="s">
        <v>778</v>
      </c>
      <c r="F800" s="7"/>
      <c r="G800" s="7"/>
      <c r="H800" s="6">
        <f>H801</f>
        <v>0</v>
      </c>
      <c r="I800" s="6">
        <f t="shared" si="1008"/>
        <v>0</v>
      </c>
      <c r="J800" s="6">
        <f t="shared" si="1009"/>
        <v>0</v>
      </c>
      <c r="K800" s="6">
        <f t="shared" si="1010"/>
        <v>100</v>
      </c>
      <c r="L800" s="6">
        <f t="shared" si="1011"/>
        <v>100</v>
      </c>
      <c r="M800" s="6">
        <f t="shared" si="1012"/>
        <v>0</v>
      </c>
      <c r="N800" s="6">
        <f t="shared" si="1013"/>
        <v>0</v>
      </c>
      <c r="O800" s="6">
        <f t="shared" si="1014"/>
        <v>0</v>
      </c>
      <c r="P800" s="6">
        <f t="shared" si="1015"/>
        <v>0</v>
      </c>
      <c r="Q800" s="6"/>
      <c r="R800" s="6">
        <f t="shared" si="1016"/>
        <v>0</v>
      </c>
      <c r="S800" s="6">
        <f t="shared" si="1017"/>
        <v>0</v>
      </c>
      <c r="T800" s="6">
        <f t="shared" si="1018"/>
        <v>0</v>
      </c>
      <c r="U800" s="6">
        <f t="shared" si="1019"/>
        <v>0</v>
      </c>
      <c r="V800" s="6"/>
      <c r="W800" s="104"/>
    </row>
    <row r="801" spans="1:23" ht="31.5" outlineLevel="7" x14ac:dyDescent="0.2">
      <c r="A801" s="77" t="s">
        <v>592</v>
      </c>
      <c r="B801" s="77" t="s">
        <v>597</v>
      </c>
      <c r="C801" s="95" t="s">
        <v>779</v>
      </c>
      <c r="D801" s="77" t="s">
        <v>70</v>
      </c>
      <c r="E801" s="13" t="s">
        <v>71</v>
      </c>
      <c r="F801" s="7"/>
      <c r="G801" s="7"/>
      <c r="H801" s="7"/>
      <c r="I801" s="7"/>
      <c r="J801" s="7"/>
      <c r="K801" s="7">
        <v>100</v>
      </c>
      <c r="L801" s="7">
        <f>SUM(H801:K801)</f>
        <v>100</v>
      </c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104"/>
    </row>
    <row r="802" spans="1:23" ht="15.75" hidden="1" outlineLevel="1" x14ac:dyDescent="0.2">
      <c r="A802" s="76" t="s">
        <v>592</v>
      </c>
      <c r="B802" s="76" t="s">
        <v>507</v>
      </c>
      <c r="C802" s="76"/>
      <c r="D802" s="76"/>
      <c r="E802" s="12" t="s">
        <v>508</v>
      </c>
      <c r="F802" s="6">
        <f>F803</f>
        <v>10.199999999999999</v>
      </c>
      <c r="G802" s="6">
        <f t="shared" ref="G802:L802" si="1020">G803</f>
        <v>0</v>
      </c>
      <c r="H802" s="6">
        <f t="shared" si="1020"/>
        <v>10.199999999999999</v>
      </c>
      <c r="I802" s="6">
        <f t="shared" si="1020"/>
        <v>0</v>
      </c>
      <c r="J802" s="6">
        <f t="shared" si="1020"/>
        <v>0</v>
      </c>
      <c r="K802" s="6">
        <f t="shared" si="1020"/>
        <v>0</v>
      </c>
      <c r="L802" s="6">
        <f t="shared" si="1020"/>
        <v>10.199999999999999</v>
      </c>
      <c r="M802" s="6">
        <f t="shared" ref="M802:R802" si="1021">M803</f>
        <v>10.199999999999999</v>
      </c>
      <c r="N802" s="6">
        <f t="shared" ref="N802" si="1022">N803</f>
        <v>0</v>
      </c>
      <c r="O802" s="6">
        <f t="shared" ref="O802:Q802" si="1023">O803</f>
        <v>10.199999999999999</v>
      </c>
      <c r="P802" s="6">
        <f t="shared" si="1023"/>
        <v>0</v>
      </c>
      <c r="Q802" s="6">
        <f t="shared" si="1023"/>
        <v>10.199999999999999</v>
      </c>
      <c r="R802" s="6">
        <f t="shared" si="1021"/>
        <v>10.199999999999999</v>
      </c>
      <c r="S802" s="6">
        <f t="shared" ref="S802" si="1024">S803</f>
        <v>0</v>
      </c>
      <c r="T802" s="6">
        <f t="shared" ref="T802:V802" si="1025">T803</f>
        <v>10.199999999999999</v>
      </c>
      <c r="U802" s="6">
        <f t="shared" si="1025"/>
        <v>0</v>
      </c>
      <c r="V802" s="6">
        <f t="shared" si="1025"/>
        <v>10.199999999999999</v>
      </c>
      <c r="W802" s="104"/>
    </row>
    <row r="803" spans="1:23" ht="31.5" hidden="1" outlineLevel="2" x14ac:dyDescent="0.2">
      <c r="A803" s="76" t="s">
        <v>592</v>
      </c>
      <c r="B803" s="76" t="s">
        <v>507</v>
      </c>
      <c r="C803" s="76" t="s">
        <v>34</v>
      </c>
      <c r="D803" s="76"/>
      <c r="E803" s="12" t="s">
        <v>35</v>
      </c>
      <c r="F803" s="6">
        <f t="shared" ref="F803:V806" si="1026">F804</f>
        <v>10.199999999999999</v>
      </c>
      <c r="G803" s="6">
        <f t="shared" si="1026"/>
        <v>0</v>
      </c>
      <c r="H803" s="6">
        <f t="shared" si="1026"/>
        <v>10.199999999999999</v>
      </c>
      <c r="I803" s="6">
        <f t="shared" si="1026"/>
        <v>0</v>
      </c>
      <c r="J803" s="6">
        <f t="shared" si="1026"/>
        <v>0</v>
      </c>
      <c r="K803" s="6">
        <f t="shared" si="1026"/>
        <v>0</v>
      </c>
      <c r="L803" s="6">
        <f t="shared" si="1026"/>
        <v>10.199999999999999</v>
      </c>
      <c r="M803" s="6">
        <f t="shared" si="1026"/>
        <v>10.199999999999999</v>
      </c>
      <c r="N803" s="6">
        <f t="shared" si="1026"/>
        <v>0</v>
      </c>
      <c r="O803" s="6">
        <f t="shared" si="1026"/>
        <v>10.199999999999999</v>
      </c>
      <c r="P803" s="6">
        <f t="shared" si="1026"/>
        <v>0</v>
      </c>
      <c r="Q803" s="6">
        <f t="shared" si="1026"/>
        <v>10.199999999999999</v>
      </c>
      <c r="R803" s="6">
        <f t="shared" ref="R803:R806" si="1027">R804</f>
        <v>10.199999999999999</v>
      </c>
      <c r="S803" s="6">
        <f t="shared" si="1026"/>
        <v>0</v>
      </c>
      <c r="T803" s="6">
        <f t="shared" si="1026"/>
        <v>10.199999999999999</v>
      </c>
      <c r="U803" s="6">
        <f t="shared" si="1026"/>
        <v>0</v>
      </c>
      <c r="V803" s="6">
        <f t="shared" si="1026"/>
        <v>10.199999999999999</v>
      </c>
      <c r="W803" s="104"/>
    </row>
    <row r="804" spans="1:23" ht="15.75" hidden="1" outlineLevel="3" x14ac:dyDescent="0.2">
      <c r="A804" s="76" t="s">
        <v>592</v>
      </c>
      <c r="B804" s="76" t="s">
        <v>507</v>
      </c>
      <c r="C804" s="76" t="s">
        <v>76</v>
      </c>
      <c r="D804" s="76"/>
      <c r="E804" s="12" t="s">
        <v>77</v>
      </c>
      <c r="F804" s="6">
        <f t="shared" si="1026"/>
        <v>10.199999999999999</v>
      </c>
      <c r="G804" s="6">
        <f t="shared" si="1026"/>
        <v>0</v>
      </c>
      <c r="H804" s="6">
        <f t="shared" si="1026"/>
        <v>10.199999999999999</v>
      </c>
      <c r="I804" s="6">
        <f t="shared" si="1026"/>
        <v>0</v>
      </c>
      <c r="J804" s="6">
        <f t="shared" si="1026"/>
        <v>0</v>
      </c>
      <c r="K804" s="6">
        <f t="shared" si="1026"/>
        <v>0</v>
      </c>
      <c r="L804" s="6">
        <f t="shared" si="1026"/>
        <v>10.199999999999999</v>
      </c>
      <c r="M804" s="6">
        <f t="shared" si="1026"/>
        <v>10.199999999999999</v>
      </c>
      <c r="N804" s="6">
        <f t="shared" si="1026"/>
        <v>0</v>
      </c>
      <c r="O804" s="6">
        <f t="shared" si="1026"/>
        <v>10.199999999999999</v>
      </c>
      <c r="P804" s="6">
        <f t="shared" si="1026"/>
        <v>0</v>
      </c>
      <c r="Q804" s="6">
        <f t="shared" si="1026"/>
        <v>10.199999999999999</v>
      </c>
      <c r="R804" s="6">
        <f t="shared" si="1027"/>
        <v>10.199999999999999</v>
      </c>
      <c r="S804" s="6">
        <f t="shared" si="1026"/>
        <v>0</v>
      </c>
      <c r="T804" s="6">
        <f t="shared" si="1026"/>
        <v>10.199999999999999</v>
      </c>
      <c r="U804" s="6">
        <f t="shared" si="1026"/>
        <v>0</v>
      </c>
      <c r="V804" s="6">
        <f t="shared" si="1026"/>
        <v>10.199999999999999</v>
      </c>
      <c r="W804" s="104"/>
    </row>
    <row r="805" spans="1:23" ht="30.75" hidden="1" customHeight="1" outlineLevel="4" x14ac:dyDescent="0.2">
      <c r="A805" s="76" t="s">
        <v>592</v>
      </c>
      <c r="B805" s="76" t="s">
        <v>507</v>
      </c>
      <c r="C805" s="76" t="s">
        <v>78</v>
      </c>
      <c r="D805" s="76"/>
      <c r="E805" s="12" t="s">
        <v>79</v>
      </c>
      <c r="F805" s="6">
        <f t="shared" si="1026"/>
        <v>10.199999999999999</v>
      </c>
      <c r="G805" s="6">
        <f t="shared" si="1026"/>
        <v>0</v>
      </c>
      <c r="H805" s="6">
        <f t="shared" si="1026"/>
        <v>10.199999999999999</v>
      </c>
      <c r="I805" s="6">
        <f t="shared" si="1026"/>
        <v>0</v>
      </c>
      <c r="J805" s="6">
        <f t="shared" si="1026"/>
        <v>0</v>
      </c>
      <c r="K805" s="6">
        <f t="shared" si="1026"/>
        <v>0</v>
      </c>
      <c r="L805" s="6">
        <f t="shared" si="1026"/>
        <v>10.199999999999999</v>
      </c>
      <c r="M805" s="6">
        <f t="shared" si="1026"/>
        <v>10.199999999999999</v>
      </c>
      <c r="N805" s="6">
        <f t="shared" si="1026"/>
        <v>0</v>
      </c>
      <c r="O805" s="6">
        <f t="shared" si="1026"/>
        <v>10.199999999999999</v>
      </c>
      <c r="P805" s="6">
        <f t="shared" si="1026"/>
        <v>0</v>
      </c>
      <c r="Q805" s="6">
        <f t="shared" si="1026"/>
        <v>10.199999999999999</v>
      </c>
      <c r="R805" s="6">
        <f t="shared" si="1027"/>
        <v>10.199999999999999</v>
      </c>
      <c r="S805" s="6">
        <f t="shared" si="1026"/>
        <v>0</v>
      </c>
      <c r="T805" s="6">
        <f t="shared" si="1026"/>
        <v>10.199999999999999</v>
      </c>
      <c r="U805" s="6">
        <f t="shared" si="1026"/>
        <v>0</v>
      </c>
      <c r="V805" s="6">
        <f t="shared" si="1026"/>
        <v>10.199999999999999</v>
      </c>
      <c r="W805" s="104"/>
    </row>
    <row r="806" spans="1:23" ht="15.75" hidden="1" outlineLevel="5" x14ac:dyDescent="0.2">
      <c r="A806" s="76" t="s">
        <v>592</v>
      </c>
      <c r="B806" s="76" t="s">
        <v>507</v>
      </c>
      <c r="C806" s="76" t="s">
        <v>80</v>
      </c>
      <c r="D806" s="76"/>
      <c r="E806" s="12" t="s">
        <v>81</v>
      </c>
      <c r="F806" s="6">
        <f t="shared" si="1026"/>
        <v>10.199999999999999</v>
      </c>
      <c r="G806" s="6">
        <f t="shared" si="1026"/>
        <v>0</v>
      </c>
      <c r="H806" s="6">
        <f t="shared" si="1026"/>
        <v>10.199999999999999</v>
      </c>
      <c r="I806" s="6">
        <f t="shared" si="1026"/>
        <v>0</v>
      </c>
      <c r="J806" s="6">
        <f t="shared" si="1026"/>
        <v>0</v>
      </c>
      <c r="K806" s="6">
        <f t="shared" si="1026"/>
        <v>0</v>
      </c>
      <c r="L806" s="6">
        <f t="shared" si="1026"/>
        <v>10.199999999999999</v>
      </c>
      <c r="M806" s="6">
        <f t="shared" si="1026"/>
        <v>10.199999999999999</v>
      </c>
      <c r="N806" s="6">
        <f t="shared" si="1026"/>
        <v>0</v>
      </c>
      <c r="O806" s="6">
        <f t="shared" si="1026"/>
        <v>10.199999999999999</v>
      </c>
      <c r="P806" s="6">
        <f t="shared" si="1026"/>
        <v>0</v>
      </c>
      <c r="Q806" s="6">
        <f t="shared" si="1026"/>
        <v>10.199999999999999</v>
      </c>
      <c r="R806" s="6">
        <f t="shared" si="1027"/>
        <v>10.199999999999999</v>
      </c>
      <c r="S806" s="6">
        <f t="shared" si="1026"/>
        <v>0</v>
      </c>
      <c r="T806" s="6">
        <f t="shared" si="1026"/>
        <v>10.199999999999999</v>
      </c>
      <c r="U806" s="6">
        <f t="shared" si="1026"/>
        <v>0</v>
      </c>
      <c r="V806" s="6">
        <f t="shared" si="1026"/>
        <v>10.199999999999999</v>
      </c>
      <c r="W806" s="104"/>
    </row>
    <row r="807" spans="1:23" ht="15.75" hidden="1" outlineLevel="7" x14ac:dyDescent="0.2">
      <c r="A807" s="77" t="s">
        <v>592</v>
      </c>
      <c r="B807" s="77" t="s">
        <v>507</v>
      </c>
      <c r="C807" s="77" t="s">
        <v>80</v>
      </c>
      <c r="D807" s="77" t="s">
        <v>7</v>
      </c>
      <c r="E807" s="13" t="s">
        <v>8</v>
      </c>
      <c r="F807" s="7">
        <v>10.199999999999999</v>
      </c>
      <c r="G807" s="7"/>
      <c r="H807" s="7">
        <f>SUM(F807:G807)</f>
        <v>10.199999999999999</v>
      </c>
      <c r="I807" s="7"/>
      <c r="J807" s="7"/>
      <c r="K807" s="7"/>
      <c r="L807" s="7">
        <f>SUM(H807:K807)</f>
        <v>10.199999999999999</v>
      </c>
      <c r="M807" s="7">
        <v>10.199999999999999</v>
      </c>
      <c r="N807" s="7"/>
      <c r="O807" s="7">
        <f>SUM(M807:N807)</f>
        <v>10.199999999999999</v>
      </c>
      <c r="P807" s="7"/>
      <c r="Q807" s="7">
        <f>SUM(O807:P807)</f>
        <v>10.199999999999999</v>
      </c>
      <c r="R807" s="7">
        <v>10.199999999999999</v>
      </c>
      <c r="S807" s="7"/>
      <c r="T807" s="7">
        <f>SUM(R807:S807)</f>
        <v>10.199999999999999</v>
      </c>
      <c r="U807" s="7"/>
      <c r="V807" s="7">
        <f>SUM(T807:U807)</f>
        <v>10.199999999999999</v>
      </c>
      <c r="W807" s="104"/>
    </row>
    <row r="808" spans="1:23" ht="15.75" outlineLevel="1" x14ac:dyDescent="0.2">
      <c r="A808" s="76" t="s">
        <v>592</v>
      </c>
      <c r="B808" s="76" t="s">
        <v>568</v>
      </c>
      <c r="C808" s="76"/>
      <c r="D808" s="76"/>
      <c r="E808" s="12" t="s">
        <v>569</v>
      </c>
      <c r="F808" s="6">
        <f>F809+F838</f>
        <v>55671.91</v>
      </c>
      <c r="G808" s="6">
        <f t="shared" ref="G808:J808" si="1028">G809+G838</f>
        <v>0</v>
      </c>
      <c r="H808" s="6">
        <f t="shared" si="1028"/>
        <v>55671.91</v>
      </c>
      <c r="I808" s="6">
        <f t="shared" si="1028"/>
        <v>0</v>
      </c>
      <c r="J808" s="6">
        <f t="shared" si="1028"/>
        <v>0</v>
      </c>
      <c r="K808" s="6">
        <f t="shared" ref="K808:L808" si="1029">K809+K838</f>
        <v>78</v>
      </c>
      <c r="L808" s="6">
        <f t="shared" si="1029"/>
        <v>55749.91</v>
      </c>
      <c r="M808" s="6">
        <f>M809+M838</f>
        <v>57440.1</v>
      </c>
      <c r="N808" s="6">
        <f t="shared" ref="N808" si="1030">N809+N838</f>
        <v>0</v>
      </c>
      <c r="O808" s="6">
        <f t="shared" ref="O808:Q808" si="1031">O809+O838</f>
        <v>57440.1</v>
      </c>
      <c r="P808" s="6">
        <f t="shared" si="1031"/>
        <v>0</v>
      </c>
      <c r="Q808" s="6">
        <f t="shared" si="1031"/>
        <v>57440.1</v>
      </c>
      <c r="R808" s="6">
        <f>R809+R838</f>
        <v>60011.409999999996</v>
      </c>
      <c r="S808" s="6">
        <f t="shared" ref="S808" si="1032">S809+S838</f>
        <v>0</v>
      </c>
      <c r="T808" s="6">
        <f t="shared" ref="T808:V808" si="1033">T809+T838</f>
        <v>60011.409999999996</v>
      </c>
      <c r="U808" s="6">
        <f t="shared" si="1033"/>
        <v>0</v>
      </c>
      <c r="V808" s="6">
        <f t="shared" si="1033"/>
        <v>60011.409999999996</v>
      </c>
      <c r="W808" s="104"/>
    </row>
    <row r="809" spans="1:23" ht="31.5" outlineLevel="2" x14ac:dyDescent="0.2">
      <c r="A809" s="76" t="s">
        <v>592</v>
      </c>
      <c r="B809" s="76" t="s">
        <v>568</v>
      </c>
      <c r="C809" s="76" t="s">
        <v>234</v>
      </c>
      <c r="D809" s="76"/>
      <c r="E809" s="12" t="s">
        <v>235</v>
      </c>
      <c r="F809" s="6">
        <f>F810+F820</f>
        <v>55613.41</v>
      </c>
      <c r="G809" s="6">
        <f t="shared" ref="G809:J809" si="1034">G810+G820</f>
        <v>0</v>
      </c>
      <c r="H809" s="6">
        <f t="shared" si="1034"/>
        <v>55613.41</v>
      </c>
      <c r="I809" s="6">
        <f t="shared" si="1034"/>
        <v>0</v>
      </c>
      <c r="J809" s="6">
        <f t="shared" si="1034"/>
        <v>0</v>
      </c>
      <c r="K809" s="6">
        <f t="shared" ref="K809:L809" si="1035">K810+K820</f>
        <v>0</v>
      </c>
      <c r="L809" s="6">
        <f t="shared" si="1035"/>
        <v>55613.41</v>
      </c>
      <c r="M809" s="6">
        <f>M810+M820</f>
        <v>57381.599999999999</v>
      </c>
      <c r="N809" s="6">
        <f t="shared" ref="N809" si="1036">N810+N820</f>
        <v>0</v>
      </c>
      <c r="O809" s="6">
        <f t="shared" ref="O809:Q809" si="1037">O810+O820</f>
        <v>57381.599999999999</v>
      </c>
      <c r="P809" s="6">
        <f t="shared" si="1037"/>
        <v>0</v>
      </c>
      <c r="Q809" s="6">
        <f t="shared" si="1037"/>
        <v>57381.599999999999</v>
      </c>
      <c r="R809" s="6">
        <f>R810+R820</f>
        <v>59952.909999999996</v>
      </c>
      <c r="S809" s="6">
        <f t="shared" ref="S809" si="1038">S810+S820</f>
        <v>0</v>
      </c>
      <c r="T809" s="6">
        <f t="shared" ref="T809:V809" si="1039">T810+T820</f>
        <v>59952.909999999996</v>
      </c>
      <c r="U809" s="6">
        <f t="shared" si="1039"/>
        <v>0</v>
      </c>
      <c r="V809" s="6">
        <f t="shared" si="1039"/>
        <v>59952.909999999996</v>
      </c>
      <c r="W809" s="104"/>
    </row>
    <row r="810" spans="1:23" ht="31.5" outlineLevel="3" x14ac:dyDescent="0.2">
      <c r="A810" s="76" t="s">
        <v>592</v>
      </c>
      <c r="B810" s="76" t="s">
        <v>568</v>
      </c>
      <c r="C810" s="76" t="s">
        <v>236</v>
      </c>
      <c r="D810" s="76"/>
      <c r="E810" s="12" t="s">
        <v>237</v>
      </c>
      <c r="F810" s="6">
        <f t="shared" ref="F810:V810" si="1040">F811</f>
        <v>579.70000000000005</v>
      </c>
      <c r="G810" s="6">
        <f t="shared" si="1040"/>
        <v>0</v>
      </c>
      <c r="H810" s="6">
        <f t="shared" si="1040"/>
        <v>579.70000000000005</v>
      </c>
      <c r="I810" s="6">
        <f t="shared" si="1040"/>
        <v>0</v>
      </c>
      <c r="J810" s="6">
        <f t="shared" si="1040"/>
        <v>0</v>
      </c>
      <c r="K810" s="6">
        <f t="shared" si="1040"/>
        <v>0</v>
      </c>
      <c r="L810" s="6">
        <f t="shared" si="1040"/>
        <v>579.70000000000005</v>
      </c>
      <c r="M810" s="6">
        <f t="shared" si="1040"/>
        <v>463.6</v>
      </c>
      <c r="N810" s="6">
        <f t="shared" si="1040"/>
        <v>0</v>
      </c>
      <c r="O810" s="6">
        <f t="shared" si="1040"/>
        <v>463.6</v>
      </c>
      <c r="P810" s="6">
        <f t="shared" si="1040"/>
        <v>0</v>
      </c>
      <c r="Q810" s="6">
        <f t="shared" si="1040"/>
        <v>463.6</v>
      </c>
      <c r="R810" s="6">
        <f t="shared" si="1040"/>
        <v>413.2</v>
      </c>
      <c r="S810" s="6">
        <f t="shared" si="1040"/>
        <v>0</v>
      </c>
      <c r="T810" s="6">
        <f t="shared" si="1040"/>
        <v>413.2</v>
      </c>
      <c r="U810" s="6">
        <f t="shared" si="1040"/>
        <v>0</v>
      </c>
      <c r="V810" s="6">
        <f t="shared" si="1040"/>
        <v>413.2</v>
      </c>
      <c r="W810" s="104"/>
    </row>
    <row r="811" spans="1:23" ht="31.5" outlineLevel="4" x14ac:dyDescent="0.2">
      <c r="A811" s="76" t="s">
        <v>592</v>
      </c>
      <c r="B811" s="76" t="s">
        <v>568</v>
      </c>
      <c r="C811" s="76" t="s">
        <v>316</v>
      </c>
      <c r="D811" s="76"/>
      <c r="E811" s="12" t="s">
        <v>317</v>
      </c>
      <c r="F811" s="6">
        <f>F812+F816+F818</f>
        <v>579.70000000000005</v>
      </c>
      <c r="G811" s="6">
        <f t="shared" ref="G811:J811" si="1041">G812+G816+G818</f>
        <v>0</v>
      </c>
      <c r="H811" s="6">
        <f t="shared" si="1041"/>
        <v>579.70000000000005</v>
      </c>
      <c r="I811" s="6">
        <f t="shared" si="1041"/>
        <v>0</v>
      </c>
      <c r="J811" s="6">
        <f t="shared" si="1041"/>
        <v>0</v>
      </c>
      <c r="K811" s="6">
        <f t="shared" ref="K811:L811" si="1042">K812+K816+K818</f>
        <v>0</v>
      </c>
      <c r="L811" s="6">
        <f t="shared" si="1042"/>
        <v>579.70000000000005</v>
      </c>
      <c r="M811" s="6">
        <f>M812+M816+M818</f>
        <v>463.6</v>
      </c>
      <c r="N811" s="6">
        <f t="shared" ref="N811" si="1043">N812+N816+N818</f>
        <v>0</v>
      </c>
      <c r="O811" s="6">
        <f t="shared" ref="O811:Q811" si="1044">O812+O816+O818</f>
        <v>463.6</v>
      </c>
      <c r="P811" s="6">
        <f t="shared" si="1044"/>
        <v>0</v>
      </c>
      <c r="Q811" s="6">
        <f t="shared" si="1044"/>
        <v>463.6</v>
      </c>
      <c r="R811" s="6">
        <f>R812+R816+R818</f>
        <v>413.2</v>
      </c>
      <c r="S811" s="6">
        <f t="shared" ref="S811" si="1045">S812+S816+S818</f>
        <v>0</v>
      </c>
      <c r="T811" s="6">
        <f t="shared" ref="T811:V811" si="1046">T812+T816+T818</f>
        <v>413.2</v>
      </c>
      <c r="U811" s="6">
        <f t="shared" si="1046"/>
        <v>0</v>
      </c>
      <c r="V811" s="6">
        <f t="shared" si="1046"/>
        <v>413.2</v>
      </c>
      <c r="W811" s="104"/>
    </row>
    <row r="812" spans="1:23" ht="15.75" outlineLevel="5" x14ac:dyDescent="0.2">
      <c r="A812" s="76" t="s">
        <v>592</v>
      </c>
      <c r="B812" s="76" t="s">
        <v>568</v>
      </c>
      <c r="C812" s="76" t="s">
        <v>331</v>
      </c>
      <c r="D812" s="76"/>
      <c r="E812" s="12" t="s">
        <v>332</v>
      </c>
      <c r="F812" s="6">
        <f t="shared" ref="F812:T812" si="1047">F813+F814+F815</f>
        <v>407.4</v>
      </c>
      <c r="G812" s="6">
        <f t="shared" ref="G812:J812" si="1048">G813+G814+G815</f>
        <v>0</v>
      </c>
      <c r="H812" s="6">
        <f t="shared" si="1048"/>
        <v>407.4</v>
      </c>
      <c r="I812" s="6">
        <f t="shared" si="1048"/>
        <v>0</v>
      </c>
      <c r="J812" s="6">
        <f t="shared" si="1048"/>
        <v>0</v>
      </c>
      <c r="K812" s="6">
        <f t="shared" ref="K812:L812" si="1049">K813+K814+K815</f>
        <v>0</v>
      </c>
      <c r="L812" s="6">
        <f t="shared" si="1049"/>
        <v>407.4</v>
      </c>
      <c r="M812" s="6">
        <f t="shared" si="1047"/>
        <v>313.7</v>
      </c>
      <c r="N812" s="6">
        <f t="shared" si="1047"/>
        <v>0</v>
      </c>
      <c r="O812" s="6">
        <f t="shared" si="1047"/>
        <v>313.7</v>
      </c>
      <c r="P812" s="6">
        <f t="shared" si="1047"/>
        <v>0</v>
      </c>
      <c r="Q812" s="6">
        <f t="shared" si="1047"/>
        <v>313.7</v>
      </c>
      <c r="R812" s="6">
        <f t="shared" si="1047"/>
        <v>273</v>
      </c>
      <c r="S812" s="6">
        <f t="shared" si="1047"/>
        <v>0</v>
      </c>
      <c r="T812" s="6">
        <f t="shared" si="1047"/>
        <v>273</v>
      </c>
      <c r="U812" s="6">
        <f t="shared" ref="U812:V812" si="1050">U813+U814+U815</f>
        <v>0</v>
      </c>
      <c r="V812" s="6">
        <f t="shared" si="1050"/>
        <v>273</v>
      </c>
      <c r="W812" s="104"/>
    </row>
    <row r="813" spans="1:23" ht="15.75" outlineLevel="7" x14ac:dyDescent="0.2">
      <c r="A813" s="77" t="s">
        <v>592</v>
      </c>
      <c r="B813" s="77" t="s">
        <v>568</v>
      </c>
      <c r="C813" s="77" t="s">
        <v>331</v>
      </c>
      <c r="D813" s="77" t="s">
        <v>7</v>
      </c>
      <c r="E813" s="13" t="s">
        <v>8</v>
      </c>
      <c r="F813" s="7">
        <v>123.3</v>
      </c>
      <c r="G813" s="7"/>
      <c r="H813" s="7">
        <f t="shared" ref="H813:H815" si="1051">SUM(F813:G813)</f>
        <v>123.3</v>
      </c>
      <c r="I813" s="7"/>
      <c r="J813" s="7"/>
      <c r="K813" s="7">
        <v>-43.54965</v>
      </c>
      <c r="L813" s="7">
        <f>SUM(H813:K813)</f>
        <v>79.750349999999997</v>
      </c>
      <c r="M813" s="7">
        <v>94.9</v>
      </c>
      <c r="N813" s="7"/>
      <c r="O813" s="7">
        <f t="shared" ref="O813:O815" si="1052">SUM(M813:N813)</f>
        <v>94.9</v>
      </c>
      <c r="P813" s="7"/>
      <c r="Q813" s="7">
        <f t="shared" ref="Q813:Q815" si="1053">SUM(O813:P813)</f>
        <v>94.9</v>
      </c>
      <c r="R813" s="7">
        <v>82.6</v>
      </c>
      <c r="S813" s="7"/>
      <c r="T813" s="7">
        <f t="shared" ref="T813:T815" si="1054">SUM(R813:S813)</f>
        <v>82.6</v>
      </c>
      <c r="U813" s="7"/>
      <c r="V813" s="7">
        <f t="shared" ref="V813:V815" si="1055">SUM(T813:U813)</f>
        <v>82.6</v>
      </c>
      <c r="W813" s="104"/>
    </row>
    <row r="814" spans="1:23" ht="15.75" hidden="1" outlineLevel="7" x14ac:dyDescent="0.2">
      <c r="A814" s="77" t="s">
        <v>592</v>
      </c>
      <c r="B814" s="77" t="s">
        <v>568</v>
      </c>
      <c r="C814" s="77" t="s">
        <v>331</v>
      </c>
      <c r="D814" s="77" t="s">
        <v>21</v>
      </c>
      <c r="E814" s="13" t="s">
        <v>22</v>
      </c>
      <c r="F814" s="7">
        <v>62.4</v>
      </c>
      <c r="G814" s="7"/>
      <c r="H814" s="7">
        <f t="shared" si="1051"/>
        <v>62.4</v>
      </c>
      <c r="I814" s="7"/>
      <c r="J814" s="7"/>
      <c r="K814" s="7"/>
      <c r="L814" s="7">
        <f>SUM(H814:K814)</f>
        <v>62.4</v>
      </c>
      <c r="M814" s="7">
        <v>48.1</v>
      </c>
      <c r="N814" s="7"/>
      <c r="O814" s="7">
        <f t="shared" si="1052"/>
        <v>48.1</v>
      </c>
      <c r="P814" s="7"/>
      <c r="Q814" s="7">
        <f t="shared" si="1053"/>
        <v>48.1</v>
      </c>
      <c r="R814" s="7">
        <v>41.8</v>
      </c>
      <c r="S814" s="7"/>
      <c r="T814" s="7">
        <f t="shared" si="1054"/>
        <v>41.8</v>
      </c>
      <c r="U814" s="7"/>
      <c r="V814" s="7">
        <f t="shared" si="1055"/>
        <v>41.8</v>
      </c>
      <c r="W814" s="104"/>
    </row>
    <row r="815" spans="1:23" ht="31.5" outlineLevel="7" x14ac:dyDescent="0.2">
      <c r="A815" s="77" t="s">
        <v>592</v>
      </c>
      <c r="B815" s="77" t="s">
        <v>568</v>
      </c>
      <c r="C815" s="77" t="s">
        <v>331</v>
      </c>
      <c r="D815" s="77" t="s">
        <v>70</v>
      </c>
      <c r="E815" s="13" t="s">
        <v>71</v>
      </c>
      <c r="F815" s="7">
        <v>221.7</v>
      </c>
      <c r="G815" s="7"/>
      <c r="H815" s="7">
        <f t="shared" si="1051"/>
        <v>221.7</v>
      </c>
      <c r="I815" s="7"/>
      <c r="J815" s="7"/>
      <c r="K815" s="7">
        <v>43.54965</v>
      </c>
      <c r="L815" s="7">
        <f>SUM(H815:K815)</f>
        <v>265.24964999999997</v>
      </c>
      <c r="M815" s="7">
        <v>170.7</v>
      </c>
      <c r="N815" s="7"/>
      <c r="O815" s="7">
        <f t="shared" si="1052"/>
        <v>170.7</v>
      </c>
      <c r="P815" s="7"/>
      <c r="Q815" s="7">
        <f t="shared" si="1053"/>
        <v>170.7</v>
      </c>
      <c r="R815" s="7">
        <v>148.6</v>
      </c>
      <c r="S815" s="7"/>
      <c r="T815" s="7">
        <f t="shared" si="1054"/>
        <v>148.6</v>
      </c>
      <c r="U815" s="7"/>
      <c r="V815" s="7">
        <f t="shared" si="1055"/>
        <v>148.6</v>
      </c>
      <c r="W815" s="104"/>
    </row>
    <row r="816" spans="1:23" ht="15.75" hidden="1" outlineLevel="5" x14ac:dyDescent="0.2">
      <c r="A816" s="76" t="s">
        <v>592</v>
      </c>
      <c r="B816" s="76" t="s">
        <v>568</v>
      </c>
      <c r="C816" s="76" t="s">
        <v>333</v>
      </c>
      <c r="D816" s="76"/>
      <c r="E816" s="12" t="s">
        <v>334</v>
      </c>
      <c r="F816" s="6">
        <f>F817</f>
        <v>97.3</v>
      </c>
      <c r="G816" s="6">
        <f t="shared" ref="G816:L816" si="1056">G817</f>
        <v>0</v>
      </c>
      <c r="H816" s="6">
        <f t="shared" si="1056"/>
        <v>97.3</v>
      </c>
      <c r="I816" s="6">
        <f t="shared" si="1056"/>
        <v>0</v>
      </c>
      <c r="J816" s="6">
        <f t="shared" si="1056"/>
        <v>0</v>
      </c>
      <c r="K816" s="6">
        <f t="shared" si="1056"/>
        <v>0</v>
      </c>
      <c r="L816" s="6">
        <f t="shared" si="1056"/>
        <v>97.3</v>
      </c>
      <c r="M816" s="6">
        <f t="shared" ref="M816:R816" si="1057">M817</f>
        <v>74.900000000000006</v>
      </c>
      <c r="N816" s="6">
        <f t="shared" ref="N816" si="1058">N817</f>
        <v>0</v>
      </c>
      <c r="O816" s="6">
        <f t="shared" ref="O816:Q816" si="1059">O817</f>
        <v>74.900000000000006</v>
      </c>
      <c r="P816" s="6">
        <f t="shared" si="1059"/>
        <v>0</v>
      </c>
      <c r="Q816" s="6">
        <f t="shared" si="1059"/>
        <v>74.900000000000006</v>
      </c>
      <c r="R816" s="6">
        <f t="shared" si="1057"/>
        <v>65.2</v>
      </c>
      <c r="S816" s="6">
        <f t="shared" ref="S816" si="1060">S817</f>
        <v>0</v>
      </c>
      <c r="T816" s="6">
        <f t="shared" ref="T816:V816" si="1061">T817</f>
        <v>65.2</v>
      </c>
      <c r="U816" s="6">
        <f t="shared" si="1061"/>
        <v>0</v>
      </c>
      <c r="V816" s="6">
        <f t="shared" si="1061"/>
        <v>65.2</v>
      </c>
      <c r="W816" s="104"/>
    </row>
    <row r="817" spans="1:23" ht="31.5" hidden="1" outlineLevel="7" x14ac:dyDescent="0.2">
      <c r="A817" s="77" t="s">
        <v>592</v>
      </c>
      <c r="B817" s="77" t="s">
        <v>568</v>
      </c>
      <c r="C817" s="77" t="s">
        <v>333</v>
      </c>
      <c r="D817" s="77" t="s">
        <v>70</v>
      </c>
      <c r="E817" s="13" t="s">
        <v>71</v>
      </c>
      <c r="F817" s="7">
        <v>97.3</v>
      </c>
      <c r="G817" s="7"/>
      <c r="H817" s="7">
        <f>SUM(F817:G817)</f>
        <v>97.3</v>
      </c>
      <c r="I817" s="7"/>
      <c r="J817" s="7"/>
      <c r="K817" s="7"/>
      <c r="L817" s="7">
        <f>SUM(H817:K817)</f>
        <v>97.3</v>
      </c>
      <c r="M817" s="7">
        <v>74.900000000000006</v>
      </c>
      <c r="N817" s="7"/>
      <c r="O817" s="7">
        <f>SUM(M817:N817)</f>
        <v>74.900000000000006</v>
      </c>
      <c r="P817" s="7"/>
      <c r="Q817" s="7">
        <f>SUM(O817:P817)</f>
        <v>74.900000000000006</v>
      </c>
      <c r="R817" s="7">
        <v>65.2</v>
      </c>
      <c r="S817" s="7"/>
      <c r="T817" s="7">
        <f>SUM(R817:S817)</f>
        <v>65.2</v>
      </c>
      <c r="U817" s="7"/>
      <c r="V817" s="7">
        <f>SUM(T817:U817)</f>
        <v>65.2</v>
      </c>
      <c r="W817" s="104"/>
    </row>
    <row r="818" spans="1:23" ht="15.75" hidden="1" outlineLevel="5" x14ac:dyDescent="0.2">
      <c r="A818" s="76" t="s">
        <v>592</v>
      </c>
      <c r="B818" s="76" t="s">
        <v>568</v>
      </c>
      <c r="C818" s="76" t="s">
        <v>335</v>
      </c>
      <c r="D818" s="76"/>
      <c r="E818" s="12" t="s">
        <v>336</v>
      </c>
      <c r="F818" s="6">
        <f>F819</f>
        <v>75</v>
      </c>
      <c r="G818" s="6">
        <f t="shared" ref="G818:L818" si="1062">G819</f>
        <v>0</v>
      </c>
      <c r="H818" s="6">
        <f t="shared" si="1062"/>
        <v>75</v>
      </c>
      <c r="I818" s="6">
        <f t="shared" si="1062"/>
        <v>0</v>
      </c>
      <c r="J818" s="6">
        <f t="shared" si="1062"/>
        <v>0</v>
      </c>
      <c r="K818" s="6">
        <f t="shared" si="1062"/>
        <v>0</v>
      </c>
      <c r="L818" s="6">
        <f t="shared" si="1062"/>
        <v>75</v>
      </c>
      <c r="M818" s="6">
        <f t="shared" ref="M818:R818" si="1063">M819</f>
        <v>75</v>
      </c>
      <c r="N818" s="6">
        <f t="shared" ref="N818" si="1064">N819</f>
        <v>0</v>
      </c>
      <c r="O818" s="6">
        <f t="shared" ref="O818:Q818" si="1065">O819</f>
        <v>75</v>
      </c>
      <c r="P818" s="6">
        <f t="shared" si="1065"/>
        <v>0</v>
      </c>
      <c r="Q818" s="6">
        <f t="shared" si="1065"/>
        <v>75</v>
      </c>
      <c r="R818" s="6">
        <f t="shared" si="1063"/>
        <v>75</v>
      </c>
      <c r="S818" s="6">
        <f t="shared" ref="S818" si="1066">S819</f>
        <v>0</v>
      </c>
      <c r="T818" s="6">
        <f t="shared" ref="T818:V818" si="1067">T819</f>
        <v>75</v>
      </c>
      <c r="U818" s="6">
        <f t="shared" si="1067"/>
        <v>0</v>
      </c>
      <c r="V818" s="6">
        <f t="shared" si="1067"/>
        <v>75</v>
      </c>
      <c r="W818" s="104"/>
    </row>
    <row r="819" spans="1:23" ht="15.75" hidden="1" outlineLevel="7" x14ac:dyDescent="0.2">
      <c r="A819" s="77" t="s">
        <v>592</v>
      </c>
      <c r="B819" s="77" t="s">
        <v>568</v>
      </c>
      <c r="C819" s="77" t="s">
        <v>335</v>
      </c>
      <c r="D819" s="77" t="s">
        <v>21</v>
      </c>
      <c r="E819" s="13" t="s">
        <v>22</v>
      </c>
      <c r="F819" s="7">
        <v>75</v>
      </c>
      <c r="G819" s="7"/>
      <c r="H819" s="7">
        <f>SUM(F819:G819)</f>
        <v>75</v>
      </c>
      <c r="I819" s="7"/>
      <c r="J819" s="7"/>
      <c r="K819" s="7"/>
      <c r="L819" s="7">
        <f>SUM(H819:K819)</f>
        <v>75</v>
      </c>
      <c r="M819" s="7">
        <v>75</v>
      </c>
      <c r="N819" s="7"/>
      <c r="O819" s="7">
        <f>SUM(M819:N819)</f>
        <v>75</v>
      </c>
      <c r="P819" s="7"/>
      <c r="Q819" s="7">
        <f>SUM(O819:P819)</f>
        <v>75</v>
      </c>
      <c r="R819" s="7">
        <v>75</v>
      </c>
      <c r="S819" s="7"/>
      <c r="T819" s="7">
        <f>SUM(R819:S819)</f>
        <v>75</v>
      </c>
      <c r="U819" s="7"/>
      <c r="V819" s="7">
        <f>SUM(T819:U819)</f>
        <v>75</v>
      </c>
      <c r="W819" s="104"/>
    </row>
    <row r="820" spans="1:23" ht="31.5" outlineLevel="3" x14ac:dyDescent="0.2">
      <c r="A820" s="76" t="s">
        <v>592</v>
      </c>
      <c r="B820" s="76" t="s">
        <v>568</v>
      </c>
      <c r="C820" s="76" t="s">
        <v>305</v>
      </c>
      <c r="D820" s="76"/>
      <c r="E820" s="12" t="s">
        <v>306</v>
      </c>
      <c r="F820" s="6">
        <f>F821+F827</f>
        <v>55033.710000000006</v>
      </c>
      <c r="G820" s="6">
        <f t="shared" ref="G820:J820" si="1068">G821+G827</f>
        <v>0</v>
      </c>
      <c r="H820" s="6">
        <f t="shared" si="1068"/>
        <v>55033.710000000006</v>
      </c>
      <c r="I820" s="6">
        <f t="shared" si="1068"/>
        <v>0</v>
      </c>
      <c r="J820" s="6">
        <f t="shared" si="1068"/>
        <v>0</v>
      </c>
      <c r="K820" s="6">
        <f t="shared" ref="K820:L820" si="1069">K821+K827</f>
        <v>0</v>
      </c>
      <c r="L820" s="6">
        <f t="shared" si="1069"/>
        <v>55033.710000000006</v>
      </c>
      <c r="M820" s="6">
        <f>M821+M827</f>
        <v>56918</v>
      </c>
      <c r="N820" s="6">
        <f t="shared" ref="N820" si="1070">N821+N827</f>
        <v>0</v>
      </c>
      <c r="O820" s="6">
        <f t="shared" ref="O820:Q820" si="1071">O821+O827</f>
        <v>56918</v>
      </c>
      <c r="P820" s="6">
        <f t="shared" si="1071"/>
        <v>0</v>
      </c>
      <c r="Q820" s="6">
        <f t="shared" si="1071"/>
        <v>56918</v>
      </c>
      <c r="R820" s="6">
        <f>R821+R827</f>
        <v>59539.71</v>
      </c>
      <c r="S820" s="6">
        <f t="shared" ref="S820" si="1072">S821+S827</f>
        <v>0</v>
      </c>
      <c r="T820" s="6">
        <f t="shared" ref="T820:V820" si="1073">T821+T827</f>
        <v>59539.71</v>
      </c>
      <c r="U820" s="6">
        <f t="shared" si="1073"/>
        <v>0</v>
      </c>
      <c r="V820" s="6">
        <f t="shared" si="1073"/>
        <v>59539.71</v>
      </c>
      <c r="W820" s="104"/>
    </row>
    <row r="821" spans="1:23" ht="31.5" outlineLevel="4" x14ac:dyDescent="0.2">
      <c r="A821" s="76" t="s">
        <v>592</v>
      </c>
      <c r="B821" s="76" t="s">
        <v>568</v>
      </c>
      <c r="C821" s="76" t="s">
        <v>307</v>
      </c>
      <c r="D821" s="76"/>
      <c r="E821" s="12" t="s">
        <v>39</v>
      </c>
      <c r="F821" s="6">
        <f>F822+F825</f>
        <v>24131.4</v>
      </c>
      <c r="G821" s="6">
        <f t="shared" ref="G821:J821" si="1074">G822+G825</f>
        <v>0</v>
      </c>
      <c r="H821" s="6">
        <f t="shared" si="1074"/>
        <v>24131.4</v>
      </c>
      <c r="I821" s="6">
        <f t="shared" si="1074"/>
        <v>0</v>
      </c>
      <c r="J821" s="6">
        <f t="shared" si="1074"/>
        <v>0</v>
      </c>
      <c r="K821" s="6">
        <f t="shared" ref="K821:L821" si="1075">K822+K825</f>
        <v>0</v>
      </c>
      <c r="L821" s="6">
        <f t="shared" si="1075"/>
        <v>24131.4</v>
      </c>
      <c r="M821" s="6">
        <f>M822+M825</f>
        <v>24568.1</v>
      </c>
      <c r="N821" s="6">
        <f t="shared" ref="N821" si="1076">N822+N825</f>
        <v>0</v>
      </c>
      <c r="O821" s="6">
        <f t="shared" ref="O821:Q821" si="1077">O822+O825</f>
        <v>24568.1</v>
      </c>
      <c r="P821" s="6">
        <f t="shared" si="1077"/>
        <v>0</v>
      </c>
      <c r="Q821" s="6">
        <f t="shared" si="1077"/>
        <v>24568.1</v>
      </c>
      <c r="R821" s="6">
        <f>R822+R825</f>
        <v>25022.400000000001</v>
      </c>
      <c r="S821" s="6">
        <f t="shared" ref="S821" si="1078">S822+S825</f>
        <v>0</v>
      </c>
      <c r="T821" s="6">
        <f t="shared" ref="T821:V821" si="1079">T822+T825</f>
        <v>25022.400000000001</v>
      </c>
      <c r="U821" s="6">
        <f t="shared" si="1079"/>
        <v>0</v>
      </c>
      <c r="V821" s="6">
        <f t="shared" si="1079"/>
        <v>25022.400000000001</v>
      </c>
      <c r="W821" s="104"/>
    </row>
    <row r="822" spans="1:23" ht="15.75" outlineLevel="5" x14ac:dyDescent="0.2">
      <c r="A822" s="76" t="s">
        <v>592</v>
      </c>
      <c r="B822" s="76" t="s">
        <v>568</v>
      </c>
      <c r="C822" s="76" t="s">
        <v>337</v>
      </c>
      <c r="D822" s="76"/>
      <c r="E822" s="12" t="s">
        <v>41</v>
      </c>
      <c r="F822" s="6">
        <f t="shared" ref="F822:T822" si="1080">F823+F824</f>
        <v>11001.900000000001</v>
      </c>
      <c r="G822" s="6">
        <f t="shared" ref="G822:J822" si="1081">G823+G824</f>
        <v>0</v>
      </c>
      <c r="H822" s="6">
        <f t="shared" si="1081"/>
        <v>11001.900000000001</v>
      </c>
      <c r="I822" s="6">
        <f t="shared" si="1081"/>
        <v>0</v>
      </c>
      <c r="J822" s="6">
        <f t="shared" si="1081"/>
        <v>0</v>
      </c>
      <c r="K822" s="6">
        <f t="shared" ref="K822:L822" si="1082">K823+K824</f>
        <v>0</v>
      </c>
      <c r="L822" s="6">
        <f t="shared" si="1082"/>
        <v>11001.9</v>
      </c>
      <c r="M822" s="6">
        <f t="shared" si="1080"/>
        <v>11438.6</v>
      </c>
      <c r="N822" s="6">
        <f t="shared" si="1080"/>
        <v>0</v>
      </c>
      <c r="O822" s="6">
        <f t="shared" si="1080"/>
        <v>11438.6</v>
      </c>
      <c r="P822" s="6">
        <f t="shared" si="1080"/>
        <v>0</v>
      </c>
      <c r="Q822" s="6">
        <f t="shared" si="1080"/>
        <v>11438.6</v>
      </c>
      <c r="R822" s="6">
        <f t="shared" si="1080"/>
        <v>11892.900000000001</v>
      </c>
      <c r="S822" s="6">
        <f t="shared" si="1080"/>
        <v>0</v>
      </c>
      <c r="T822" s="6">
        <f t="shared" si="1080"/>
        <v>11892.900000000001</v>
      </c>
      <c r="U822" s="6">
        <f t="shared" ref="U822:V822" si="1083">U823+U824</f>
        <v>0</v>
      </c>
      <c r="V822" s="6">
        <f t="shared" si="1083"/>
        <v>11892.900000000001</v>
      </c>
      <c r="W822" s="104"/>
    </row>
    <row r="823" spans="1:23" ht="47.25" outlineLevel="7" x14ac:dyDescent="0.2">
      <c r="A823" s="77" t="s">
        <v>592</v>
      </c>
      <c r="B823" s="77" t="s">
        <v>568</v>
      </c>
      <c r="C823" s="77" t="s">
        <v>337</v>
      </c>
      <c r="D823" s="77" t="s">
        <v>4</v>
      </c>
      <c r="E823" s="13" t="s">
        <v>5</v>
      </c>
      <c r="F823" s="7">
        <v>10918.2</v>
      </c>
      <c r="G823" s="7"/>
      <c r="H823" s="7">
        <f t="shared" ref="H823:H824" si="1084">SUM(F823:G823)</f>
        <v>10918.2</v>
      </c>
      <c r="I823" s="7"/>
      <c r="J823" s="7"/>
      <c r="K823" s="20">
        <v>-1.19</v>
      </c>
      <c r="L823" s="7">
        <f>SUM(H823:K823)</f>
        <v>10917.01</v>
      </c>
      <c r="M823" s="7">
        <v>11354.9</v>
      </c>
      <c r="N823" s="7"/>
      <c r="O823" s="7">
        <f t="shared" ref="O823:O824" si="1085">SUM(M823:N823)</f>
        <v>11354.9</v>
      </c>
      <c r="P823" s="7"/>
      <c r="Q823" s="7">
        <f t="shared" ref="Q823:Q824" si="1086">SUM(O823:P823)</f>
        <v>11354.9</v>
      </c>
      <c r="R823" s="7">
        <v>11809.2</v>
      </c>
      <c r="S823" s="7"/>
      <c r="T823" s="7">
        <f t="shared" ref="T823:T824" si="1087">SUM(R823:S823)</f>
        <v>11809.2</v>
      </c>
      <c r="U823" s="7"/>
      <c r="V823" s="7">
        <f t="shared" ref="V823:V824" si="1088">SUM(T823:U823)</f>
        <v>11809.2</v>
      </c>
      <c r="W823" s="104"/>
    </row>
    <row r="824" spans="1:23" ht="15.75" outlineLevel="7" x14ac:dyDescent="0.2">
      <c r="A824" s="77" t="s">
        <v>592</v>
      </c>
      <c r="B824" s="77" t="s">
        <v>568</v>
      </c>
      <c r="C824" s="77" t="s">
        <v>337</v>
      </c>
      <c r="D824" s="77" t="s">
        <v>7</v>
      </c>
      <c r="E824" s="13" t="s">
        <v>8</v>
      </c>
      <c r="F824" s="7">
        <v>83.7</v>
      </c>
      <c r="G824" s="7"/>
      <c r="H824" s="7">
        <f t="shared" si="1084"/>
        <v>83.7</v>
      </c>
      <c r="I824" s="7"/>
      <c r="J824" s="7"/>
      <c r="K824" s="20">
        <v>1.19</v>
      </c>
      <c r="L824" s="7">
        <f>SUM(H824:K824)</f>
        <v>84.89</v>
      </c>
      <c r="M824" s="7">
        <v>83.7</v>
      </c>
      <c r="N824" s="7"/>
      <c r="O824" s="7">
        <f t="shared" si="1085"/>
        <v>83.7</v>
      </c>
      <c r="P824" s="7"/>
      <c r="Q824" s="7">
        <f t="shared" si="1086"/>
        <v>83.7</v>
      </c>
      <c r="R824" s="7">
        <v>83.7</v>
      </c>
      <c r="S824" s="7"/>
      <c r="T824" s="7">
        <f t="shared" si="1087"/>
        <v>83.7</v>
      </c>
      <c r="U824" s="7"/>
      <c r="V824" s="7">
        <f t="shared" si="1088"/>
        <v>83.7</v>
      </c>
      <c r="W824" s="104"/>
    </row>
    <row r="825" spans="1:23" ht="15.75" hidden="1" outlineLevel="5" x14ac:dyDescent="0.2">
      <c r="A825" s="76" t="s">
        <v>592</v>
      </c>
      <c r="B825" s="76" t="s">
        <v>568</v>
      </c>
      <c r="C825" s="76" t="s">
        <v>338</v>
      </c>
      <c r="D825" s="76"/>
      <c r="E825" s="12" t="s">
        <v>241</v>
      </c>
      <c r="F825" s="6">
        <f t="shared" ref="F825:V825" si="1089">F826</f>
        <v>13129.5</v>
      </c>
      <c r="G825" s="6">
        <f t="shared" si="1089"/>
        <v>0</v>
      </c>
      <c r="H825" s="6">
        <f t="shared" si="1089"/>
        <v>13129.5</v>
      </c>
      <c r="I825" s="6">
        <f t="shared" si="1089"/>
        <v>0</v>
      </c>
      <c r="J825" s="6">
        <f t="shared" si="1089"/>
        <v>0</v>
      </c>
      <c r="K825" s="6">
        <f t="shared" si="1089"/>
        <v>0</v>
      </c>
      <c r="L825" s="6">
        <f t="shared" si="1089"/>
        <v>13129.5</v>
      </c>
      <c r="M825" s="6">
        <f t="shared" si="1089"/>
        <v>13129.5</v>
      </c>
      <c r="N825" s="6">
        <f t="shared" si="1089"/>
        <v>0</v>
      </c>
      <c r="O825" s="6">
        <f t="shared" si="1089"/>
        <v>13129.5</v>
      </c>
      <c r="P825" s="6">
        <f t="shared" si="1089"/>
        <v>0</v>
      </c>
      <c r="Q825" s="6">
        <f t="shared" si="1089"/>
        <v>13129.5</v>
      </c>
      <c r="R825" s="6">
        <f t="shared" si="1089"/>
        <v>13129.5</v>
      </c>
      <c r="S825" s="6">
        <f t="shared" si="1089"/>
        <v>0</v>
      </c>
      <c r="T825" s="6">
        <f t="shared" si="1089"/>
        <v>13129.5</v>
      </c>
      <c r="U825" s="6">
        <f t="shared" si="1089"/>
        <v>0</v>
      </c>
      <c r="V825" s="6">
        <f t="shared" si="1089"/>
        <v>13129.5</v>
      </c>
      <c r="W825" s="104"/>
    </row>
    <row r="826" spans="1:23" ht="31.5" hidden="1" outlineLevel="7" x14ac:dyDescent="0.2">
      <c r="A826" s="77" t="s">
        <v>592</v>
      </c>
      <c r="B826" s="77" t="s">
        <v>568</v>
      </c>
      <c r="C826" s="77" t="s">
        <v>338</v>
      </c>
      <c r="D826" s="77" t="s">
        <v>70</v>
      </c>
      <c r="E826" s="13" t="s">
        <v>71</v>
      </c>
      <c r="F826" s="7">
        <v>13129.5</v>
      </c>
      <c r="G826" s="7"/>
      <c r="H826" s="7">
        <f>SUM(F826:G826)</f>
        <v>13129.5</v>
      </c>
      <c r="I826" s="7"/>
      <c r="J826" s="7"/>
      <c r="K826" s="7"/>
      <c r="L826" s="7">
        <f>SUM(H826:K826)</f>
        <v>13129.5</v>
      </c>
      <c r="M826" s="7">
        <v>13129.5</v>
      </c>
      <c r="N826" s="7"/>
      <c r="O826" s="7">
        <f>SUM(M826:N826)</f>
        <v>13129.5</v>
      </c>
      <c r="P826" s="7"/>
      <c r="Q826" s="7">
        <f>SUM(O826:P826)</f>
        <v>13129.5</v>
      </c>
      <c r="R826" s="7">
        <v>13129.5</v>
      </c>
      <c r="S826" s="7"/>
      <c r="T826" s="7">
        <f>SUM(R826:S826)</f>
        <v>13129.5</v>
      </c>
      <c r="U826" s="7"/>
      <c r="V826" s="7">
        <f>SUM(T826:U826)</f>
        <v>13129.5</v>
      </c>
      <c r="W826" s="104"/>
    </row>
    <row r="827" spans="1:23" ht="31.5" hidden="1" outlineLevel="4" x14ac:dyDescent="0.2">
      <c r="A827" s="76" t="s">
        <v>592</v>
      </c>
      <c r="B827" s="76" t="s">
        <v>568</v>
      </c>
      <c r="C827" s="76" t="s">
        <v>310</v>
      </c>
      <c r="D827" s="76"/>
      <c r="E827" s="12" t="s">
        <v>311</v>
      </c>
      <c r="F827" s="6">
        <f>F835+F830+F828</f>
        <v>30902.31</v>
      </c>
      <c r="G827" s="6">
        <f t="shared" ref="G827:J827" si="1090">G835+G830+G828</f>
        <v>0</v>
      </c>
      <c r="H827" s="6">
        <f t="shared" si="1090"/>
        <v>30902.31</v>
      </c>
      <c r="I827" s="6">
        <f t="shared" si="1090"/>
        <v>0</v>
      </c>
      <c r="J827" s="6">
        <f t="shared" si="1090"/>
        <v>0</v>
      </c>
      <c r="K827" s="6">
        <f t="shared" ref="K827:L827" si="1091">K835+K830+K828</f>
        <v>0</v>
      </c>
      <c r="L827" s="6">
        <f t="shared" si="1091"/>
        <v>30902.31</v>
      </c>
      <c r="M827" s="6">
        <f t="shared" ref="M827:R827" si="1092">M835+M830+M828</f>
        <v>32349.899999999998</v>
      </c>
      <c r="N827" s="6">
        <f t="shared" ref="N827" si="1093">N835+N830+N828</f>
        <v>0</v>
      </c>
      <c r="O827" s="6">
        <f t="shared" ref="O827:Q827" si="1094">O835+O830+O828</f>
        <v>32349.899999999998</v>
      </c>
      <c r="P827" s="6">
        <f t="shared" si="1094"/>
        <v>0</v>
      </c>
      <c r="Q827" s="6">
        <f t="shared" si="1094"/>
        <v>32349.899999999998</v>
      </c>
      <c r="R827" s="6">
        <f t="shared" si="1092"/>
        <v>34517.31</v>
      </c>
      <c r="S827" s="6">
        <f t="shared" ref="S827" si="1095">S835+S830+S828</f>
        <v>0</v>
      </c>
      <c r="T827" s="6">
        <f t="shared" ref="T827:V827" si="1096">T835+T830+T828</f>
        <v>34517.31</v>
      </c>
      <c r="U827" s="6">
        <f t="shared" si="1096"/>
        <v>0</v>
      </c>
      <c r="V827" s="6">
        <f t="shared" si="1096"/>
        <v>34517.31</v>
      </c>
      <c r="W827" s="104"/>
    </row>
    <row r="828" spans="1:23" ht="15.75" hidden="1" outlineLevel="4" x14ac:dyDescent="0.2">
      <c r="A828" s="76" t="s">
        <v>592</v>
      </c>
      <c r="B828" s="76" t="s">
        <v>568</v>
      </c>
      <c r="C828" s="76" t="s">
        <v>327</v>
      </c>
      <c r="D828" s="76"/>
      <c r="E828" s="12" t="s">
        <v>328</v>
      </c>
      <c r="F828" s="6">
        <f t="shared" ref="F828:V828" si="1097">F829</f>
        <v>4455</v>
      </c>
      <c r="G828" s="6">
        <f t="shared" si="1097"/>
        <v>0</v>
      </c>
      <c r="H828" s="6">
        <f t="shared" si="1097"/>
        <v>4455</v>
      </c>
      <c r="I828" s="6">
        <f t="shared" si="1097"/>
        <v>0</v>
      </c>
      <c r="J828" s="6">
        <f t="shared" si="1097"/>
        <v>0</v>
      </c>
      <c r="K828" s="6">
        <f t="shared" si="1097"/>
        <v>0</v>
      </c>
      <c r="L828" s="6">
        <f t="shared" si="1097"/>
        <v>4455</v>
      </c>
      <c r="M828" s="6">
        <f t="shared" si="1097"/>
        <v>4455</v>
      </c>
      <c r="N828" s="6">
        <f t="shared" si="1097"/>
        <v>0</v>
      </c>
      <c r="O828" s="6">
        <f t="shared" si="1097"/>
        <v>4455</v>
      </c>
      <c r="P828" s="6">
        <f t="shared" si="1097"/>
        <v>0</v>
      </c>
      <c r="Q828" s="6">
        <f t="shared" si="1097"/>
        <v>4455</v>
      </c>
      <c r="R828" s="6">
        <f>R829</f>
        <v>4455</v>
      </c>
      <c r="S828" s="6">
        <f t="shared" si="1097"/>
        <v>0</v>
      </c>
      <c r="T828" s="6">
        <f t="shared" si="1097"/>
        <v>4455</v>
      </c>
      <c r="U828" s="6">
        <f t="shared" si="1097"/>
        <v>0</v>
      </c>
      <c r="V828" s="6">
        <f t="shared" si="1097"/>
        <v>4455</v>
      </c>
      <c r="W828" s="104"/>
    </row>
    <row r="829" spans="1:23" ht="31.5" hidden="1" outlineLevel="4" x14ac:dyDescent="0.2">
      <c r="A829" s="77" t="s">
        <v>592</v>
      </c>
      <c r="B829" s="77" t="s">
        <v>568</v>
      </c>
      <c r="C829" s="77" t="s">
        <v>327</v>
      </c>
      <c r="D829" s="77" t="s">
        <v>70</v>
      </c>
      <c r="E829" s="13" t="s">
        <v>71</v>
      </c>
      <c r="F829" s="7">
        <v>4455</v>
      </c>
      <c r="G829" s="7"/>
      <c r="H829" s="7">
        <f>SUM(F829:G829)</f>
        <v>4455</v>
      </c>
      <c r="I829" s="7"/>
      <c r="J829" s="7"/>
      <c r="K829" s="7"/>
      <c r="L829" s="7">
        <f>SUM(H829:K829)</f>
        <v>4455</v>
      </c>
      <c r="M829" s="7">
        <v>4455</v>
      </c>
      <c r="N829" s="7"/>
      <c r="O829" s="7">
        <f>SUM(M829:N829)</f>
        <v>4455</v>
      </c>
      <c r="P829" s="7"/>
      <c r="Q829" s="7">
        <f>SUM(O829:P829)</f>
        <v>4455</v>
      </c>
      <c r="R829" s="7">
        <v>4455</v>
      </c>
      <c r="S829" s="7"/>
      <c r="T829" s="7">
        <f>SUM(R829:S829)</f>
        <v>4455</v>
      </c>
      <c r="U829" s="7"/>
      <c r="V829" s="7">
        <f>SUM(T829:U829)</f>
        <v>4455</v>
      </c>
      <c r="W829" s="104"/>
    </row>
    <row r="830" spans="1:23" ht="15.75" hidden="1" outlineLevel="4" x14ac:dyDescent="0.2">
      <c r="A830" s="76" t="s">
        <v>592</v>
      </c>
      <c r="B830" s="76" t="s">
        <v>568</v>
      </c>
      <c r="C830" s="76" t="s">
        <v>329</v>
      </c>
      <c r="D830" s="76"/>
      <c r="E830" s="12" t="s">
        <v>330</v>
      </c>
      <c r="F830" s="6">
        <f t="shared" ref="F830:T830" si="1098">F831+F832+F833+F834</f>
        <v>26250.11</v>
      </c>
      <c r="G830" s="6">
        <f t="shared" ref="G830:J830" si="1099">G831+G832+G833+G834</f>
        <v>0</v>
      </c>
      <c r="H830" s="6">
        <f t="shared" si="1099"/>
        <v>26250.11</v>
      </c>
      <c r="I830" s="6">
        <f t="shared" si="1099"/>
        <v>0</v>
      </c>
      <c r="J830" s="6">
        <f t="shared" si="1099"/>
        <v>0</v>
      </c>
      <c r="K830" s="6">
        <f t="shared" ref="K830:L830" si="1100">K831+K832+K833+K834</f>
        <v>0</v>
      </c>
      <c r="L830" s="6">
        <f t="shared" si="1100"/>
        <v>26250.11</v>
      </c>
      <c r="M830" s="6">
        <f t="shared" si="1098"/>
        <v>27695.1</v>
      </c>
      <c r="N830" s="6">
        <f t="shared" si="1098"/>
        <v>0</v>
      </c>
      <c r="O830" s="6">
        <f t="shared" si="1098"/>
        <v>27695.1</v>
      </c>
      <c r="P830" s="6">
        <f t="shared" si="1098"/>
        <v>0</v>
      </c>
      <c r="Q830" s="6">
        <f t="shared" si="1098"/>
        <v>27695.1</v>
      </c>
      <c r="R830" s="6">
        <f t="shared" si="1098"/>
        <v>29862.510000000002</v>
      </c>
      <c r="S830" s="6">
        <f t="shared" si="1098"/>
        <v>0</v>
      </c>
      <c r="T830" s="6">
        <f t="shared" si="1098"/>
        <v>29862.510000000002</v>
      </c>
      <c r="U830" s="6">
        <f t="shared" ref="U830:V830" si="1101">U831+U832+U833+U834</f>
        <v>0</v>
      </c>
      <c r="V830" s="6">
        <f t="shared" si="1101"/>
        <v>29862.510000000002</v>
      </c>
      <c r="W830" s="104"/>
    </row>
    <row r="831" spans="1:23" ht="15.75" hidden="1" outlineLevel="4" x14ac:dyDescent="0.2">
      <c r="A831" s="77" t="s">
        <v>592</v>
      </c>
      <c r="B831" s="77" t="s">
        <v>568</v>
      </c>
      <c r="C831" s="77" t="s">
        <v>329</v>
      </c>
      <c r="D831" s="77" t="s">
        <v>7</v>
      </c>
      <c r="E831" s="13" t="s">
        <v>8</v>
      </c>
      <c r="F831" s="7">
        <v>6439.99</v>
      </c>
      <c r="G831" s="7"/>
      <c r="H831" s="7">
        <f t="shared" ref="H831:H834" si="1102">SUM(F831:G831)</f>
        <v>6439.99</v>
      </c>
      <c r="I831" s="7"/>
      <c r="J831" s="7"/>
      <c r="K831" s="7"/>
      <c r="L831" s="7">
        <f>SUM(H831:K831)</f>
        <v>6439.99</v>
      </c>
      <c r="M831" s="7">
        <v>6662.06</v>
      </c>
      <c r="N831" s="7"/>
      <c r="O831" s="7">
        <f t="shared" ref="O831:O834" si="1103">SUM(M831:N831)</f>
        <v>6662.06</v>
      </c>
      <c r="P831" s="7"/>
      <c r="Q831" s="7">
        <f t="shared" ref="Q831:Q834" si="1104">SUM(O831:P831)</f>
        <v>6662.06</v>
      </c>
      <c r="R831" s="7">
        <v>8105.51</v>
      </c>
      <c r="S831" s="7"/>
      <c r="T831" s="7">
        <f t="shared" ref="T831:T834" si="1105">SUM(R831:S831)</f>
        <v>8105.51</v>
      </c>
      <c r="U831" s="7"/>
      <c r="V831" s="7">
        <f t="shared" ref="V831:V834" si="1106">SUM(T831:U831)</f>
        <v>8105.51</v>
      </c>
      <c r="W831" s="104"/>
    </row>
    <row r="832" spans="1:23" ht="15.75" hidden="1" outlineLevel="4" x14ac:dyDescent="0.2">
      <c r="A832" s="77" t="s">
        <v>592</v>
      </c>
      <c r="B832" s="77" t="s">
        <v>568</v>
      </c>
      <c r="C832" s="77" t="s">
        <v>329</v>
      </c>
      <c r="D832" s="77" t="s">
        <v>21</v>
      </c>
      <c r="E832" s="13" t="s">
        <v>22</v>
      </c>
      <c r="F832" s="7">
        <v>354.82</v>
      </c>
      <c r="G832" s="7"/>
      <c r="H832" s="7">
        <f t="shared" si="1102"/>
        <v>354.82</v>
      </c>
      <c r="I832" s="7"/>
      <c r="J832" s="7"/>
      <c r="K832" s="7"/>
      <c r="L832" s="7">
        <f>SUM(H832:K832)</f>
        <v>354.82</v>
      </c>
      <c r="M832" s="7">
        <v>272.2</v>
      </c>
      <c r="N832" s="7"/>
      <c r="O832" s="7">
        <f t="shared" si="1103"/>
        <v>272.2</v>
      </c>
      <c r="P832" s="7"/>
      <c r="Q832" s="7">
        <f t="shared" si="1104"/>
        <v>272.2</v>
      </c>
      <c r="R832" s="7">
        <v>444.76</v>
      </c>
      <c r="S832" s="7"/>
      <c r="T832" s="7">
        <f t="shared" si="1105"/>
        <v>444.76</v>
      </c>
      <c r="U832" s="7"/>
      <c r="V832" s="7">
        <f t="shared" si="1106"/>
        <v>444.76</v>
      </c>
      <c r="W832" s="104"/>
    </row>
    <row r="833" spans="1:23" ht="31.5" hidden="1" outlineLevel="4" x14ac:dyDescent="0.2">
      <c r="A833" s="77" t="s">
        <v>592</v>
      </c>
      <c r="B833" s="77" t="s">
        <v>568</v>
      </c>
      <c r="C833" s="77" t="s">
        <v>329</v>
      </c>
      <c r="D833" s="77" t="s">
        <v>70</v>
      </c>
      <c r="E833" s="13" t="s">
        <v>71</v>
      </c>
      <c r="F833" s="7">
        <v>9351.17</v>
      </c>
      <c r="G833" s="7"/>
      <c r="H833" s="7">
        <f t="shared" si="1102"/>
        <v>9351.17</v>
      </c>
      <c r="I833" s="7"/>
      <c r="J833" s="7"/>
      <c r="K833" s="7"/>
      <c r="L833" s="7">
        <f>SUM(H833:K833)</f>
        <v>9351.17</v>
      </c>
      <c r="M833" s="7">
        <v>9934.99</v>
      </c>
      <c r="N833" s="7"/>
      <c r="O833" s="7">
        <f t="shared" si="1103"/>
        <v>9934.99</v>
      </c>
      <c r="P833" s="7"/>
      <c r="Q833" s="7">
        <f t="shared" si="1104"/>
        <v>9934.99</v>
      </c>
      <c r="R833" s="7">
        <v>10208.799999999999</v>
      </c>
      <c r="S833" s="7"/>
      <c r="T833" s="7">
        <f t="shared" si="1105"/>
        <v>10208.799999999999</v>
      </c>
      <c r="U833" s="7"/>
      <c r="V833" s="7">
        <f t="shared" si="1106"/>
        <v>10208.799999999999</v>
      </c>
      <c r="W833" s="104"/>
    </row>
    <row r="834" spans="1:23" ht="15.75" hidden="1" outlineLevel="4" x14ac:dyDescent="0.2">
      <c r="A834" s="77" t="s">
        <v>592</v>
      </c>
      <c r="B834" s="77" t="s">
        <v>568</v>
      </c>
      <c r="C834" s="77" t="s">
        <v>329</v>
      </c>
      <c r="D834" s="77" t="s">
        <v>15</v>
      </c>
      <c r="E834" s="13" t="s">
        <v>16</v>
      </c>
      <c r="F834" s="7">
        <v>10104.129999999999</v>
      </c>
      <c r="G834" s="7"/>
      <c r="H834" s="7">
        <f t="shared" si="1102"/>
        <v>10104.129999999999</v>
      </c>
      <c r="I834" s="7"/>
      <c r="J834" s="7"/>
      <c r="K834" s="7"/>
      <c r="L834" s="7">
        <f>SUM(H834:K834)</f>
        <v>10104.129999999999</v>
      </c>
      <c r="M834" s="7">
        <v>10825.85</v>
      </c>
      <c r="N834" s="7"/>
      <c r="O834" s="7">
        <f t="shared" si="1103"/>
        <v>10825.85</v>
      </c>
      <c r="P834" s="7"/>
      <c r="Q834" s="7">
        <f t="shared" si="1104"/>
        <v>10825.85</v>
      </c>
      <c r="R834" s="7">
        <v>11103.44</v>
      </c>
      <c r="S834" s="7"/>
      <c r="T834" s="7">
        <f t="shared" si="1105"/>
        <v>11103.44</v>
      </c>
      <c r="U834" s="7"/>
      <c r="V834" s="7">
        <f t="shared" si="1106"/>
        <v>11103.44</v>
      </c>
      <c r="W834" s="104"/>
    </row>
    <row r="835" spans="1:23" ht="31.5" hidden="1" outlineLevel="5" x14ac:dyDescent="0.2">
      <c r="A835" s="76" t="s">
        <v>592</v>
      </c>
      <c r="B835" s="76" t="s">
        <v>568</v>
      </c>
      <c r="C835" s="76" t="s">
        <v>314</v>
      </c>
      <c r="D835" s="76"/>
      <c r="E835" s="12" t="s">
        <v>315</v>
      </c>
      <c r="F835" s="6">
        <f>F836+F837</f>
        <v>197.2</v>
      </c>
      <c r="G835" s="6">
        <f t="shared" ref="G835:J835" si="1107">G836+G837</f>
        <v>0</v>
      </c>
      <c r="H835" s="6">
        <f t="shared" si="1107"/>
        <v>197.2</v>
      </c>
      <c r="I835" s="6">
        <f t="shared" si="1107"/>
        <v>0</v>
      </c>
      <c r="J835" s="6">
        <f t="shared" si="1107"/>
        <v>0</v>
      </c>
      <c r="K835" s="6">
        <f t="shared" ref="K835:L835" si="1108">K836+K837</f>
        <v>0</v>
      </c>
      <c r="L835" s="6">
        <f t="shared" si="1108"/>
        <v>197.2</v>
      </c>
      <c r="M835" s="6">
        <f>M836+M837</f>
        <v>199.8</v>
      </c>
      <c r="N835" s="6">
        <f t="shared" ref="N835" si="1109">N836+N837</f>
        <v>0</v>
      </c>
      <c r="O835" s="6">
        <f t="shared" ref="O835:Q835" si="1110">O836+O837</f>
        <v>199.8</v>
      </c>
      <c r="P835" s="6">
        <f t="shared" si="1110"/>
        <v>0</v>
      </c>
      <c r="Q835" s="6">
        <f t="shared" si="1110"/>
        <v>199.8</v>
      </c>
      <c r="R835" s="6">
        <f>R836+R837</f>
        <v>199.8</v>
      </c>
      <c r="S835" s="6">
        <f t="shared" ref="S835" si="1111">S836+S837</f>
        <v>0</v>
      </c>
      <c r="T835" s="6">
        <f t="shared" ref="T835:V835" si="1112">T836+T837</f>
        <v>199.8</v>
      </c>
      <c r="U835" s="6">
        <f t="shared" si="1112"/>
        <v>0</v>
      </c>
      <c r="V835" s="6">
        <f t="shared" si="1112"/>
        <v>199.8</v>
      </c>
      <c r="W835" s="104"/>
    </row>
    <row r="836" spans="1:23" ht="47.25" hidden="1" outlineLevel="7" x14ac:dyDescent="0.2">
      <c r="A836" s="77" t="s">
        <v>592</v>
      </c>
      <c r="B836" s="77" t="s">
        <v>568</v>
      </c>
      <c r="C836" s="77" t="s">
        <v>314</v>
      </c>
      <c r="D836" s="77" t="s">
        <v>4</v>
      </c>
      <c r="E836" s="13" t="s">
        <v>5</v>
      </c>
      <c r="F836" s="7">
        <v>188.2</v>
      </c>
      <c r="G836" s="7"/>
      <c r="H836" s="7">
        <f t="shared" ref="H836:H837" si="1113">SUM(F836:G836)</f>
        <v>188.2</v>
      </c>
      <c r="I836" s="7"/>
      <c r="J836" s="7"/>
      <c r="K836" s="7"/>
      <c r="L836" s="7">
        <f>SUM(H836:K836)</f>
        <v>188.2</v>
      </c>
      <c r="M836" s="7">
        <v>190.8</v>
      </c>
      <c r="N836" s="7"/>
      <c r="O836" s="7">
        <f t="shared" ref="O836:O837" si="1114">SUM(M836:N836)</f>
        <v>190.8</v>
      </c>
      <c r="P836" s="7"/>
      <c r="Q836" s="7">
        <f t="shared" ref="Q836:Q837" si="1115">SUM(O836:P836)</f>
        <v>190.8</v>
      </c>
      <c r="R836" s="7">
        <v>190.8</v>
      </c>
      <c r="S836" s="7"/>
      <c r="T836" s="7">
        <f t="shared" ref="T836:T837" si="1116">SUM(R836:S836)</f>
        <v>190.8</v>
      </c>
      <c r="U836" s="7"/>
      <c r="V836" s="7">
        <f t="shared" ref="V836:V837" si="1117">SUM(T836:U836)</f>
        <v>190.8</v>
      </c>
      <c r="W836" s="104"/>
    </row>
    <row r="837" spans="1:23" ht="15.75" hidden="1" outlineLevel="7" x14ac:dyDescent="0.2">
      <c r="A837" s="77" t="s">
        <v>592</v>
      </c>
      <c r="B837" s="77" t="s">
        <v>568</v>
      </c>
      <c r="C837" s="77" t="s">
        <v>314</v>
      </c>
      <c r="D837" s="77" t="s">
        <v>7</v>
      </c>
      <c r="E837" s="13" t="s">
        <v>8</v>
      </c>
      <c r="F837" s="7">
        <v>9</v>
      </c>
      <c r="G837" s="7"/>
      <c r="H837" s="7">
        <f t="shared" si="1113"/>
        <v>9</v>
      </c>
      <c r="I837" s="7"/>
      <c r="J837" s="7"/>
      <c r="K837" s="7"/>
      <c r="L837" s="7">
        <f>SUM(H837:K837)</f>
        <v>9</v>
      </c>
      <c r="M837" s="7">
        <v>9</v>
      </c>
      <c r="N837" s="7"/>
      <c r="O837" s="7">
        <f t="shared" si="1114"/>
        <v>9</v>
      </c>
      <c r="P837" s="7"/>
      <c r="Q837" s="7">
        <f t="shared" si="1115"/>
        <v>9</v>
      </c>
      <c r="R837" s="7">
        <v>9</v>
      </c>
      <c r="S837" s="7"/>
      <c r="T837" s="7">
        <f t="shared" si="1116"/>
        <v>9</v>
      </c>
      <c r="U837" s="7"/>
      <c r="V837" s="7">
        <f t="shared" si="1117"/>
        <v>9</v>
      </c>
      <c r="W837" s="104"/>
    </row>
    <row r="838" spans="1:23" ht="31.5" outlineLevel="2" x14ac:dyDescent="0.2">
      <c r="A838" s="76" t="s">
        <v>592</v>
      </c>
      <c r="B838" s="76" t="s">
        <v>568</v>
      </c>
      <c r="C838" s="76" t="s">
        <v>54</v>
      </c>
      <c r="D838" s="76"/>
      <c r="E838" s="12" t="s">
        <v>55</v>
      </c>
      <c r="F838" s="6">
        <f t="shared" ref="F838:V838" si="1118">F839</f>
        <v>58.5</v>
      </c>
      <c r="G838" s="6">
        <f t="shared" si="1118"/>
        <v>0</v>
      </c>
      <c r="H838" s="6">
        <f t="shared" si="1118"/>
        <v>58.5</v>
      </c>
      <c r="I838" s="6">
        <f t="shared" si="1118"/>
        <v>0</v>
      </c>
      <c r="J838" s="6">
        <f t="shared" si="1118"/>
        <v>0</v>
      </c>
      <c r="K838" s="6">
        <f t="shared" si="1118"/>
        <v>78</v>
      </c>
      <c r="L838" s="6">
        <f t="shared" si="1118"/>
        <v>136.5</v>
      </c>
      <c r="M838" s="6">
        <f t="shared" si="1118"/>
        <v>58.5</v>
      </c>
      <c r="N838" s="6">
        <f t="shared" si="1118"/>
        <v>0</v>
      </c>
      <c r="O838" s="6">
        <f t="shared" si="1118"/>
        <v>58.5</v>
      </c>
      <c r="P838" s="6">
        <f t="shared" si="1118"/>
        <v>0</v>
      </c>
      <c r="Q838" s="6">
        <f t="shared" si="1118"/>
        <v>58.5</v>
      </c>
      <c r="R838" s="6">
        <f t="shared" ref="R838" si="1119">R839</f>
        <v>58.5</v>
      </c>
      <c r="S838" s="6">
        <f t="shared" si="1118"/>
        <v>0</v>
      </c>
      <c r="T838" s="6">
        <f t="shared" si="1118"/>
        <v>58.5</v>
      </c>
      <c r="U838" s="6">
        <f t="shared" si="1118"/>
        <v>0</v>
      </c>
      <c r="V838" s="6">
        <f t="shared" si="1118"/>
        <v>58.5</v>
      </c>
      <c r="W838" s="104"/>
    </row>
    <row r="839" spans="1:23" ht="18.75" customHeight="1" outlineLevel="3" x14ac:dyDescent="0.2">
      <c r="A839" s="76" t="s">
        <v>592</v>
      </c>
      <c r="B839" s="76" t="s">
        <v>568</v>
      </c>
      <c r="C839" s="76" t="s">
        <v>56</v>
      </c>
      <c r="D839" s="76"/>
      <c r="E839" s="12" t="s">
        <v>57</v>
      </c>
      <c r="F839" s="6">
        <f>F840+F844</f>
        <v>58.5</v>
      </c>
      <c r="G839" s="6">
        <f t="shared" ref="G839:J839" si="1120">G840+G844</f>
        <v>0</v>
      </c>
      <c r="H839" s="6">
        <f t="shared" si="1120"/>
        <v>58.5</v>
      </c>
      <c r="I839" s="6">
        <f t="shared" si="1120"/>
        <v>0</v>
      </c>
      <c r="J839" s="6">
        <f t="shared" si="1120"/>
        <v>0</v>
      </c>
      <c r="K839" s="6">
        <f t="shared" ref="K839:L839" si="1121">K840+K844</f>
        <v>78</v>
      </c>
      <c r="L839" s="6">
        <f t="shared" si="1121"/>
        <v>136.5</v>
      </c>
      <c r="M839" s="6">
        <f>M840+M844</f>
        <v>58.5</v>
      </c>
      <c r="N839" s="6">
        <f t="shared" ref="N839" si="1122">N840+N844</f>
        <v>0</v>
      </c>
      <c r="O839" s="6">
        <f t="shared" ref="O839:Q839" si="1123">O840+O844</f>
        <v>58.5</v>
      </c>
      <c r="P839" s="6">
        <f t="shared" si="1123"/>
        <v>0</v>
      </c>
      <c r="Q839" s="6">
        <f t="shared" si="1123"/>
        <v>58.5</v>
      </c>
      <c r="R839" s="6">
        <f>R840+R844</f>
        <v>58.5</v>
      </c>
      <c r="S839" s="6">
        <f t="shared" ref="S839" si="1124">S840+S844</f>
        <v>0</v>
      </c>
      <c r="T839" s="6">
        <f t="shared" ref="T839:V839" si="1125">T840+T844</f>
        <v>58.5</v>
      </c>
      <c r="U839" s="6">
        <f t="shared" si="1125"/>
        <v>0</v>
      </c>
      <c r="V839" s="6">
        <f t="shared" si="1125"/>
        <v>58.5</v>
      </c>
      <c r="W839" s="104"/>
    </row>
    <row r="840" spans="1:23" ht="18" customHeight="1" outlineLevel="4" x14ac:dyDescent="0.2">
      <c r="A840" s="76" t="s">
        <v>592</v>
      </c>
      <c r="B840" s="76" t="s">
        <v>568</v>
      </c>
      <c r="C840" s="76" t="s">
        <v>118</v>
      </c>
      <c r="D840" s="76"/>
      <c r="E840" s="12" t="s">
        <v>119</v>
      </c>
      <c r="F840" s="6">
        <f t="shared" ref="F840:V841" si="1126">F841</f>
        <v>31.5</v>
      </c>
      <c r="G840" s="6">
        <f t="shared" si="1126"/>
        <v>0</v>
      </c>
      <c r="H840" s="6">
        <f t="shared" si="1126"/>
        <v>31.5</v>
      </c>
      <c r="I840" s="6">
        <f t="shared" si="1126"/>
        <v>0</v>
      </c>
      <c r="J840" s="6">
        <f t="shared" si="1126"/>
        <v>0</v>
      </c>
      <c r="K840" s="6">
        <f t="shared" si="1126"/>
        <v>78</v>
      </c>
      <c r="L840" s="6">
        <f t="shared" si="1126"/>
        <v>109.5</v>
      </c>
      <c r="M840" s="6">
        <f t="shared" si="1126"/>
        <v>31.5</v>
      </c>
      <c r="N840" s="6">
        <f t="shared" si="1126"/>
        <v>0</v>
      </c>
      <c r="O840" s="6">
        <f t="shared" si="1126"/>
        <v>31.5</v>
      </c>
      <c r="P840" s="6">
        <f t="shared" si="1126"/>
        <v>0</v>
      </c>
      <c r="Q840" s="6">
        <f t="shared" si="1126"/>
        <v>31.5</v>
      </c>
      <c r="R840" s="6">
        <f>R841</f>
        <v>31.5</v>
      </c>
      <c r="S840" s="6">
        <f t="shared" si="1126"/>
        <v>0</v>
      </c>
      <c r="T840" s="6">
        <f t="shared" si="1126"/>
        <v>31.5</v>
      </c>
      <c r="U840" s="6">
        <f t="shared" si="1126"/>
        <v>0</v>
      </c>
      <c r="V840" s="6">
        <f t="shared" si="1126"/>
        <v>31.5</v>
      </c>
      <c r="W840" s="104"/>
    </row>
    <row r="841" spans="1:23" ht="15.75" outlineLevel="5" x14ac:dyDescent="0.2">
      <c r="A841" s="76" t="s">
        <v>592</v>
      </c>
      <c r="B841" s="76" t="s">
        <v>568</v>
      </c>
      <c r="C841" s="76" t="s">
        <v>339</v>
      </c>
      <c r="D841" s="76"/>
      <c r="E841" s="12" t="s">
        <v>340</v>
      </c>
      <c r="F841" s="6">
        <f t="shared" si="1126"/>
        <v>31.5</v>
      </c>
      <c r="G841" s="6">
        <f t="shared" si="1126"/>
        <v>0</v>
      </c>
      <c r="H841" s="6">
        <f t="shared" si="1126"/>
        <v>31.5</v>
      </c>
      <c r="I841" s="6">
        <f>I842+I843</f>
        <v>0</v>
      </c>
      <c r="J841" s="6">
        <f t="shared" ref="J841:V841" si="1127">J842+J843</f>
        <v>0</v>
      </c>
      <c r="K841" s="6">
        <f t="shared" si="1127"/>
        <v>78</v>
      </c>
      <c r="L841" s="6">
        <f t="shared" si="1127"/>
        <v>109.5</v>
      </c>
      <c r="M841" s="6">
        <f t="shared" si="1127"/>
        <v>31.5</v>
      </c>
      <c r="N841" s="6">
        <f t="shared" si="1127"/>
        <v>0</v>
      </c>
      <c r="O841" s="6">
        <f t="shared" si="1127"/>
        <v>31.5</v>
      </c>
      <c r="P841" s="6">
        <f t="shared" si="1127"/>
        <v>0</v>
      </c>
      <c r="Q841" s="6">
        <f t="shared" si="1127"/>
        <v>31.5</v>
      </c>
      <c r="R841" s="6">
        <f t="shared" si="1127"/>
        <v>31.5</v>
      </c>
      <c r="S841" s="6">
        <f t="shared" si="1127"/>
        <v>0</v>
      </c>
      <c r="T841" s="6">
        <f t="shared" si="1127"/>
        <v>31.5</v>
      </c>
      <c r="U841" s="6">
        <f t="shared" si="1127"/>
        <v>0</v>
      </c>
      <c r="V841" s="6">
        <f t="shared" si="1127"/>
        <v>31.5</v>
      </c>
      <c r="W841" s="104"/>
    </row>
    <row r="842" spans="1:23" ht="15.75" outlineLevel="7" x14ac:dyDescent="0.2">
      <c r="A842" s="77" t="s">
        <v>592</v>
      </c>
      <c r="B842" s="77" t="s">
        <v>568</v>
      </c>
      <c r="C842" s="77" t="s">
        <v>339</v>
      </c>
      <c r="D842" s="77" t="s">
        <v>7</v>
      </c>
      <c r="E842" s="13" t="s">
        <v>8</v>
      </c>
      <c r="F842" s="7">
        <v>31.5</v>
      </c>
      <c r="G842" s="7"/>
      <c r="H842" s="7">
        <f>SUM(F842:G842)</f>
        <v>31.5</v>
      </c>
      <c r="I842" s="7"/>
      <c r="J842" s="7"/>
      <c r="K842" s="7">
        <f>-31.5+48</f>
        <v>16.5</v>
      </c>
      <c r="L842" s="7">
        <f>SUM(H842:K842)</f>
        <v>48</v>
      </c>
      <c r="M842" s="7">
        <v>31.5</v>
      </c>
      <c r="N842" s="7"/>
      <c r="O842" s="7">
        <f>SUM(M842:N842)</f>
        <v>31.5</v>
      </c>
      <c r="P842" s="7"/>
      <c r="Q842" s="7">
        <f>SUM(O842:P842)</f>
        <v>31.5</v>
      </c>
      <c r="R842" s="7">
        <v>31.5</v>
      </c>
      <c r="S842" s="7"/>
      <c r="T842" s="7">
        <f>SUM(R842:S842)</f>
        <v>31.5</v>
      </c>
      <c r="U842" s="7"/>
      <c r="V842" s="7">
        <f>SUM(T842:U842)</f>
        <v>31.5</v>
      </c>
      <c r="W842" s="104"/>
    </row>
    <row r="843" spans="1:23" ht="31.5" outlineLevel="7" x14ac:dyDescent="0.2">
      <c r="A843" s="77" t="s">
        <v>592</v>
      </c>
      <c r="B843" s="77" t="s">
        <v>568</v>
      </c>
      <c r="C843" s="77" t="s">
        <v>339</v>
      </c>
      <c r="D843" s="77" t="s">
        <v>70</v>
      </c>
      <c r="E843" s="13" t="s">
        <v>71</v>
      </c>
      <c r="F843" s="7"/>
      <c r="G843" s="7"/>
      <c r="H843" s="7"/>
      <c r="I843" s="7"/>
      <c r="J843" s="7"/>
      <c r="K843" s="7">
        <f>31.5+15+15</f>
        <v>61.5</v>
      </c>
      <c r="L843" s="7">
        <f>SUM(H843:K843)</f>
        <v>61.5</v>
      </c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104"/>
    </row>
    <row r="844" spans="1:23" ht="31.5" hidden="1" outlineLevel="4" x14ac:dyDescent="0.2">
      <c r="A844" s="76" t="s">
        <v>592</v>
      </c>
      <c r="B844" s="76" t="s">
        <v>568</v>
      </c>
      <c r="C844" s="76" t="s">
        <v>341</v>
      </c>
      <c r="D844" s="76"/>
      <c r="E844" s="12" t="s">
        <v>342</v>
      </c>
      <c r="F844" s="6">
        <f t="shared" ref="F844:V844" si="1128">F845</f>
        <v>27</v>
      </c>
      <c r="G844" s="6">
        <f t="shared" si="1128"/>
        <v>0</v>
      </c>
      <c r="H844" s="6">
        <f t="shared" si="1128"/>
        <v>27</v>
      </c>
      <c r="I844" s="6">
        <f t="shared" si="1128"/>
        <v>0</v>
      </c>
      <c r="J844" s="6">
        <f t="shared" si="1128"/>
        <v>0</v>
      </c>
      <c r="K844" s="6">
        <f t="shared" si="1128"/>
        <v>0</v>
      </c>
      <c r="L844" s="6">
        <f t="shared" si="1128"/>
        <v>27</v>
      </c>
      <c r="M844" s="6">
        <f t="shared" si="1128"/>
        <v>27</v>
      </c>
      <c r="N844" s="6">
        <f t="shared" si="1128"/>
        <v>0</v>
      </c>
      <c r="O844" s="6">
        <f t="shared" si="1128"/>
        <v>27</v>
      </c>
      <c r="P844" s="6">
        <f t="shared" si="1128"/>
        <v>0</v>
      </c>
      <c r="Q844" s="6">
        <f t="shared" si="1128"/>
        <v>27</v>
      </c>
      <c r="R844" s="6">
        <f t="shared" ref="R844" si="1129">R845</f>
        <v>27</v>
      </c>
      <c r="S844" s="6">
        <f t="shared" si="1128"/>
        <v>0</v>
      </c>
      <c r="T844" s="6">
        <f t="shared" si="1128"/>
        <v>27</v>
      </c>
      <c r="U844" s="6">
        <f t="shared" si="1128"/>
        <v>0</v>
      </c>
      <c r="V844" s="6">
        <f t="shared" si="1128"/>
        <v>27</v>
      </c>
      <c r="W844" s="104"/>
    </row>
    <row r="845" spans="1:23" ht="31.5" hidden="1" outlineLevel="5" x14ac:dyDescent="0.2">
      <c r="A845" s="76" t="s">
        <v>592</v>
      </c>
      <c r="B845" s="76" t="s">
        <v>568</v>
      </c>
      <c r="C845" s="76" t="s">
        <v>343</v>
      </c>
      <c r="D845" s="76"/>
      <c r="E845" s="12" t="s">
        <v>344</v>
      </c>
      <c r="F845" s="6">
        <f>F846+F847</f>
        <v>27</v>
      </c>
      <c r="G845" s="6">
        <f t="shared" ref="G845:J845" si="1130">G846+G847</f>
        <v>0</v>
      </c>
      <c r="H845" s="6">
        <f t="shared" si="1130"/>
        <v>27</v>
      </c>
      <c r="I845" s="6">
        <f t="shared" si="1130"/>
        <v>0</v>
      </c>
      <c r="J845" s="6">
        <f t="shared" si="1130"/>
        <v>0</v>
      </c>
      <c r="K845" s="6">
        <f t="shared" ref="K845:L845" si="1131">K846+K847</f>
        <v>0</v>
      </c>
      <c r="L845" s="6">
        <f t="shared" si="1131"/>
        <v>27</v>
      </c>
      <c r="M845" s="6">
        <f t="shared" ref="M845:R845" si="1132">M846+M847</f>
        <v>27</v>
      </c>
      <c r="N845" s="6">
        <f t="shared" ref="N845" si="1133">N846+N847</f>
        <v>0</v>
      </c>
      <c r="O845" s="6">
        <f t="shared" ref="O845:Q845" si="1134">O846+O847</f>
        <v>27</v>
      </c>
      <c r="P845" s="6">
        <f t="shared" si="1134"/>
        <v>0</v>
      </c>
      <c r="Q845" s="6">
        <f t="shared" si="1134"/>
        <v>27</v>
      </c>
      <c r="R845" s="6">
        <f t="shared" si="1132"/>
        <v>27</v>
      </c>
      <c r="S845" s="6">
        <f t="shared" ref="S845" si="1135">S846+S847</f>
        <v>0</v>
      </c>
      <c r="T845" s="6">
        <f t="shared" ref="T845:V845" si="1136">T846+T847</f>
        <v>27</v>
      </c>
      <c r="U845" s="6">
        <f t="shared" si="1136"/>
        <v>0</v>
      </c>
      <c r="V845" s="6">
        <f t="shared" si="1136"/>
        <v>27</v>
      </c>
      <c r="W845" s="104"/>
    </row>
    <row r="846" spans="1:23" ht="15.75" hidden="1" outlineLevel="7" x14ac:dyDescent="0.2">
      <c r="A846" s="77" t="s">
        <v>592</v>
      </c>
      <c r="B846" s="77" t="s">
        <v>568</v>
      </c>
      <c r="C846" s="77" t="s">
        <v>343</v>
      </c>
      <c r="D846" s="77" t="s">
        <v>7</v>
      </c>
      <c r="E846" s="13" t="s">
        <v>8</v>
      </c>
      <c r="F846" s="7">
        <v>18</v>
      </c>
      <c r="G846" s="7"/>
      <c r="H846" s="7">
        <f t="shared" ref="H846:H847" si="1137">SUM(F846:G846)</f>
        <v>18</v>
      </c>
      <c r="I846" s="7"/>
      <c r="J846" s="7"/>
      <c r="K846" s="7"/>
      <c r="L846" s="7">
        <f>SUM(H846:K846)</f>
        <v>18</v>
      </c>
      <c r="M846" s="7">
        <v>18</v>
      </c>
      <c r="N846" s="7"/>
      <c r="O846" s="7">
        <f t="shared" ref="O846:O847" si="1138">SUM(M846:N846)</f>
        <v>18</v>
      </c>
      <c r="P846" s="7"/>
      <c r="Q846" s="7">
        <f t="shared" ref="Q846:Q847" si="1139">SUM(O846:P846)</f>
        <v>18</v>
      </c>
      <c r="R846" s="7">
        <v>18</v>
      </c>
      <c r="S846" s="7"/>
      <c r="T846" s="7">
        <f t="shared" ref="T846:T847" si="1140">SUM(R846:S846)</f>
        <v>18</v>
      </c>
      <c r="U846" s="7"/>
      <c r="V846" s="7">
        <f t="shared" ref="V846:V847" si="1141">SUM(T846:U846)</f>
        <v>18</v>
      </c>
      <c r="W846" s="104"/>
    </row>
    <row r="847" spans="1:23" ht="31.5" hidden="1" outlineLevel="7" x14ac:dyDescent="0.2">
      <c r="A847" s="77" t="s">
        <v>592</v>
      </c>
      <c r="B847" s="77" t="s">
        <v>568</v>
      </c>
      <c r="C847" s="77" t="s">
        <v>343</v>
      </c>
      <c r="D847" s="77" t="s">
        <v>70</v>
      </c>
      <c r="E847" s="13" t="s">
        <v>71</v>
      </c>
      <c r="F847" s="7">
        <v>9</v>
      </c>
      <c r="G847" s="7"/>
      <c r="H847" s="7">
        <f t="shared" si="1137"/>
        <v>9</v>
      </c>
      <c r="I847" s="7"/>
      <c r="J847" s="7"/>
      <c r="K847" s="7"/>
      <c r="L847" s="7">
        <f>SUM(H847:K847)</f>
        <v>9</v>
      </c>
      <c r="M847" s="7">
        <v>9</v>
      </c>
      <c r="N847" s="7"/>
      <c r="O847" s="7">
        <f t="shared" si="1138"/>
        <v>9</v>
      </c>
      <c r="P847" s="7"/>
      <c r="Q847" s="7">
        <f t="shared" si="1139"/>
        <v>9</v>
      </c>
      <c r="R847" s="7">
        <v>9</v>
      </c>
      <c r="S847" s="7"/>
      <c r="T847" s="7">
        <f t="shared" si="1140"/>
        <v>9</v>
      </c>
      <c r="U847" s="7"/>
      <c r="V847" s="7">
        <f t="shared" si="1141"/>
        <v>9</v>
      </c>
      <c r="W847" s="104"/>
    </row>
    <row r="848" spans="1:23" ht="15.75" outlineLevel="7" x14ac:dyDescent="0.2">
      <c r="A848" s="76" t="s">
        <v>592</v>
      </c>
      <c r="B848" s="76" t="s">
        <v>574</v>
      </c>
      <c r="C848" s="77"/>
      <c r="D848" s="77"/>
      <c r="E848" s="91" t="s">
        <v>575</v>
      </c>
      <c r="F848" s="6">
        <f t="shared" ref="F848:T848" si="1142">F849+F865</f>
        <v>25669.600000000002</v>
      </c>
      <c r="G848" s="6">
        <f t="shared" ref="G848:J848" si="1143">G849+G865</f>
        <v>0</v>
      </c>
      <c r="H848" s="6">
        <f t="shared" si="1143"/>
        <v>25669.600000000002</v>
      </c>
      <c r="I848" s="6">
        <f t="shared" si="1143"/>
        <v>134.58000000000001</v>
      </c>
      <c r="J848" s="6">
        <f t="shared" si="1143"/>
        <v>0</v>
      </c>
      <c r="K848" s="6">
        <f t="shared" ref="K848:L848" si="1144">K849+K865</f>
        <v>0</v>
      </c>
      <c r="L848" s="6">
        <f t="shared" si="1144"/>
        <v>25804.18</v>
      </c>
      <c r="M848" s="6">
        <f t="shared" si="1142"/>
        <v>25541.399999999998</v>
      </c>
      <c r="N848" s="6">
        <f t="shared" si="1142"/>
        <v>0</v>
      </c>
      <c r="O848" s="6">
        <f t="shared" si="1142"/>
        <v>25541.399999999998</v>
      </c>
      <c r="P848" s="6">
        <f t="shared" si="1142"/>
        <v>0</v>
      </c>
      <c r="Q848" s="6">
        <f t="shared" si="1142"/>
        <v>25541.399999999998</v>
      </c>
      <c r="R848" s="6">
        <f t="shared" si="1142"/>
        <v>25718.499999999996</v>
      </c>
      <c r="S848" s="6">
        <f t="shared" si="1142"/>
        <v>0</v>
      </c>
      <c r="T848" s="6">
        <f t="shared" si="1142"/>
        <v>25718.499999999996</v>
      </c>
      <c r="U848" s="6">
        <f t="shared" ref="U848:V848" si="1145">U849+U865</f>
        <v>0</v>
      </c>
      <c r="V848" s="6">
        <f t="shared" si="1145"/>
        <v>25718.499999999996</v>
      </c>
      <c r="W848" s="104"/>
    </row>
    <row r="849" spans="1:23" ht="15.75" outlineLevel="1" x14ac:dyDescent="0.2">
      <c r="A849" s="76" t="s">
        <v>592</v>
      </c>
      <c r="B849" s="76" t="s">
        <v>578</v>
      </c>
      <c r="C849" s="76"/>
      <c r="D849" s="76"/>
      <c r="E849" s="12" t="s">
        <v>579</v>
      </c>
      <c r="F849" s="6">
        <f t="shared" ref="F849:T849" si="1146">F850+F858</f>
        <v>24649.600000000002</v>
      </c>
      <c r="G849" s="6">
        <f t="shared" ref="G849:J849" si="1147">G850+G858</f>
        <v>0</v>
      </c>
      <c r="H849" s="6">
        <f t="shared" si="1147"/>
        <v>24649.600000000002</v>
      </c>
      <c r="I849" s="6">
        <f t="shared" si="1147"/>
        <v>134.58000000000001</v>
      </c>
      <c r="J849" s="6">
        <f t="shared" si="1147"/>
        <v>0</v>
      </c>
      <c r="K849" s="6">
        <f t="shared" ref="K849:L849" si="1148">K850+K858</f>
        <v>0</v>
      </c>
      <c r="L849" s="6">
        <f t="shared" si="1148"/>
        <v>24784.18</v>
      </c>
      <c r="M849" s="6">
        <f t="shared" si="1146"/>
        <v>24561.399999999998</v>
      </c>
      <c r="N849" s="6">
        <f t="shared" si="1146"/>
        <v>0</v>
      </c>
      <c r="O849" s="6">
        <f t="shared" si="1146"/>
        <v>24561.399999999998</v>
      </c>
      <c r="P849" s="6">
        <f t="shared" si="1146"/>
        <v>0</v>
      </c>
      <c r="Q849" s="6">
        <f t="shared" si="1146"/>
        <v>24561.399999999998</v>
      </c>
      <c r="R849" s="6">
        <f t="shared" si="1146"/>
        <v>24818.499999999996</v>
      </c>
      <c r="S849" s="6">
        <f t="shared" si="1146"/>
        <v>0</v>
      </c>
      <c r="T849" s="6">
        <f t="shared" si="1146"/>
        <v>24818.499999999996</v>
      </c>
      <c r="U849" s="6">
        <f t="shared" ref="U849:V849" si="1149">U850+U858</f>
        <v>0</v>
      </c>
      <c r="V849" s="6">
        <f t="shared" si="1149"/>
        <v>24818.499999999996</v>
      </c>
      <c r="W849" s="104"/>
    </row>
    <row r="850" spans="1:23" ht="31.5" outlineLevel="2" x14ac:dyDescent="0.2">
      <c r="A850" s="76" t="s">
        <v>592</v>
      </c>
      <c r="B850" s="76" t="s">
        <v>578</v>
      </c>
      <c r="C850" s="76" t="s">
        <v>234</v>
      </c>
      <c r="D850" s="76"/>
      <c r="E850" s="12" t="s">
        <v>235</v>
      </c>
      <c r="F850" s="6">
        <f t="shared" ref="F850:V851" si="1150">F851</f>
        <v>23815.100000000002</v>
      </c>
      <c r="G850" s="6">
        <f t="shared" si="1150"/>
        <v>0</v>
      </c>
      <c r="H850" s="6">
        <f t="shared" si="1150"/>
        <v>23815.100000000002</v>
      </c>
      <c r="I850" s="6">
        <f t="shared" si="1150"/>
        <v>134.58000000000001</v>
      </c>
      <c r="J850" s="6">
        <f t="shared" si="1150"/>
        <v>0</v>
      </c>
      <c r="K850" s="6">
        <f t="shared" si="1150"/>
        <v>0</v>
      </c>
      <c r="L850" s="6">
        <f t="shared" si="1150"/>
        <v>23949.68</v>
      </c>
      <c r="M850" s="6">
        <f t="shared" ref="M850:M851" si="1151">M851</f>
        <v>24260.799999999999</v>
      </c>
      <c r="N850" s="6">
        <f t="shared" si="1150"/>
        <v>0</v>
      </c>
      <c r="O850" s="6">
        <f t="shared" si="1150"/>
        <v>24260.799999999999</v>
      </c>
      <c r="P850" s="6">
        <f t="shared" si="1150"/>
        <v>0</v>
      </c>
      <c r="Q850" s="6">
        <f t="shared" si="1150"/>
        <v>24260.799999999999</v>
      </c>
      <c r="R850" s="6">
        <f t="shared" ref="R850:R851" si="1152">R851</f>
        <v>24517.899999999998</v>
      </c>
      <c r="S850" s="6">
        <f t="shared" si="1150"/>
        <v>0</v>
      </c>
      <c r="T850" s="6">
        <f t="shared" si="1150"/>
        <v>24517.899999999998</v>
      </c>
      <c r="U850" s="6">
        <f t="shared" si="1150"/>
        <v>0</v>
      </c>
      <c r="V850" s="6">
        <f t="shared" si="1150"/>
        <v>24517.899999999998</v>
      </c>
      <c r="W850" s="104"/>
    </row>
    <row r="851" spans="1:23" ht="31.5" outlineLevel="3" x14ac:dyDescent="0.2">
      <c r="A851" s="76" t="s">
        <v>592</v>
      </c>
      <c r="B851" s="76" t="s">
        <v>578</v>
      </c>
      <c r="C851" s="76" t="s">
        <v>305</v>
      </c>
      <c r="D851" s="76"/>
      <c r="E851" s="12" t="s">
        <v>306</v>
      </c>
      <c r="F851" s="6">
        <f t="shared" si="1150"/>
        <v>23815.100000000002</v>
      </c>
      <c r="G851" s="6">
        <f t="shared" si="1150"/>
        <v>0</v>
      </c>
      <c r="H851" s="6">
        <f t="shared" si="1150"/>
        <v>23815.100000000002</v>
      </c>
      <c r="I851" s="6">
        <f t="shared" si="1150"/>
        <v>134.58000000000001</v>
      </c>
      <c r="J851" s="6">
        <f t="shared" si="1150"/>
        <v>0</v>
      </c>
      <c r="K851" s="6">
        <f t="shared" si="1150"/>
        <v>0</v>
      </c>
      <c r="L851" s="6">
        <f t="shared" si="1150"/>
        <v>23949.68</v>
      </c>
      <c r="M851" s="6">
        <f t="shared" si="1151"/>
        <v>24260.799999999999</v>
      </c>
      <c r="N851" s="6">
        <f t="shared" si="1150"/>
        <v>0</v>
      </c>
      <c r="O851" s="6">
        <f t="shared" si="1150"/>
        <v>24260.799999999999</v>
      </c>
      <c r="P851" s="6">
        <f t="shared" si="1150"/>
        <v>0</v>
      </c>
      <c r="Q851" s="6">
        <f t="shared" si="1150"/>
        <v>24260.799999999999</v>
      </c>
      <c r="R851" s="6">
        <f t="shared" si="1152"/>
        <v>24517.899999999998</v>
      </c>
      <c r="S851" s="6">
        <f t="shared" si="1150"/>
        <v>0</v>
      </c>
      <c r="T851" s="6">
        <f t="shared" si="1150"/>
        <v>24517.899999999998</v>
      </c>
      <c r="U851" s="6">
        <f t="shared" si="1150"/>
        <v>0</v>
      </c>
      <c r="V851" s="6">
        <f t="shared" si="1150"/>
        <v>24517.899999999998</v>
      </c>
      <c r="W851" s="104"/>
    </row>
    <row r="852" spans="1:23" ht="31.5" outlineLevel="4" x14ac:dyDescent="0.2">
      <c r="A852" s="76" t="s">
        <v>592</v>
      </c>
      <c r="B852" s="76" t="s">
        <v>578</v>
      </c>
      <c r="C852" s="76" t="s">
        <v>310</v>
      </c>
      <c r="D852" s="76"/>
      <c r="E852" s="12" t="s">
        <v>311</v>
      </c>
      <c r="F852" s="6">
        <f t="shared" ref="F852:T852" si="1153">F853+F856</f>
        <v>23815.100000000002</v>
      </c>
      <c r="G852" s="6">
        <f t="shared" ref="G852:J852" si="1154">G853+G856</f>
        <v>0</v>
      </c>
      <c r="H852" s="6">
        <f t="shared" si="1154"/>
        <v>23815.100000000002</v>
      </c>
      <c r="I852" s="6">
        <f t="shared" si="1154"/>
        <v>134.58000000000001</v>
      </c>
      <c r="J852" s="6">
        <f t="shared" si="1154"/>
        <v>0</v>
      </c>
      <c r="K852" s="6">
        <f t="shared" ref="K852:L852" si="1155">K853+K856</f>
        <v>0</v>
      </c>
      <c r="L852" s="6">
        <f t="shared" si="1155"/>
        <v>23949.68</v>
      </c>
      <c r="M852" s="6">
        <f t="shared" si="1153"/>
        <v>24260.799999999999</v>
      </c>
      <c r="N852" s="6">
        <f t="shared" si="1153"/>
        <v>0</v>
      </c>
      <c r="O852" s="6">
        <f t="shared" si="1153"/>
        <v>24260.799999999999</v>
      </c>
      <c r="P852" s="6">
        <f t="shared" si="1153"/>
        <v>0</v>
      </c>
      <c r="Q852" s="6">
        <f t="shared" si="1153"/>
        <v>24260.799999999999</v>
      </c>
      <c r="R852" s="6">
        <f t="shared" si="1153"/>
        <v>24517.899999999998</v>
      </c>
      <c r="S852" s="6">
        <f t="shared" si="1153"/>
        <v>0</v>
      </c>
      <c r="T852" s="6">
        <f t="shared" si="1153"/>
        <v>24517.899999999998</v>
      </c>
      <c r="U852" s="6">
        <f t="shared" ref="U852:V852" si="1156">U853+U856</f>
        <v>0</v>
      </c>
      <c r="V852" s="6">
        <f t="shared" si="1156"/>
        <v>24517.899999999998</v>
      </c>
      <c r="W852" s="104"/>
    </row>
    <row r="853" spans="1:23" ht="31.5" outlineLevel="5" collapsed="1" x14ac:dyDescent="0.2">
      <c r="A853" s="76" t="s">
        <v>592</v>
      </c>
      <c r="B853" s="76" t="s">
        <v>578</v>
      </c>
      <c r="C853" s="76" t="s">
        <v>314</v>
      </c>
      <c r="D853" s="76"/>
      <c r="E853" s="12" t="s">
        <v>315</v>
      </c>
      <c r="F853" s="6">
        <f t="shared" ref="F853:T853" si="1157">F854+F855</f>
        <v>18961.800000000003</v>
      </c>
      <c r="G853" s="6">
        <f t="shared" ref="G853:J853" si="1158">G854+G855</f>
        <v>0</v>
      </c>
      <c r="H853" s="6">
        <f t="shared" si="1158"/>
        <v>18961.800000000003</v>
      </c>
      <c r="I853" s="6">
        <f t="shared" si="1158"/>
        <v>206.3</v>
      </c>
      <c r="J853" s="6">
        <f t="shared" si="1158"/>
        <v>0</v>
      </c>
      <c r="K853" s="6">
        <f t="shared" ref="K853:L853" si="1159">K854+K855</f>
        <v>0</v>
      </c>
      <c r="L853" s="6">
        <f t="shared" si="1159"/>
        <v>19168.100000000002</v>
      </c>
      <c r="M853" s="6">
        <f t="shared" si="1157"/>
        <v>19407.5</v>
      </c>
      <c r="N853" s="6">
        <f t="shared" si="1157"/>
        <v>0</v>
      </c>
      <c r="O853" s="6">
        <f t="shared" si="1157"/>
        <v>19407.5</v>
      </c>
      <c r="P853" s="6">
        <f t="shared" si="1157"/>
        <v>0</v>
      </c>
      <c r="Q853" s="6">
        <f t="shared" si="1157"/>
        <v>19407.5</v>
      </c>
      <c r="R853" s="6">
        <f t="shared" si="1157"/>
        <v>19664.599999999999</v>
      </c>
      <c r="S853" s="6">
        <f t="shared" si="1157"/>
        <v>0</v>
      </c>
      <c r="T853" s="6">
        <f t="shared" si="1157"/>
        <v>19664.599999999999</v>
      </c>
      <c r="U853" s="6">
        <f t="shared" ref="U853:V853" si="1160">U854+U855</f>
        <v>0</v>
      </c>
      <c r="V853" s="6">
        <f t="shared" si="1160"/>
        <v>19664.599999999999</v>
      </c>
      <c r="W853" s="104"/>
    </row>
    <row r="854" spans="1:23" ht="15.75" hidden="1" outlineLevel="7" x14ac:dyDescent="0.2">
      <c r="A854" s="77" t="s">
        <v>592</v>
      </c>
      <c r="B854" s="77" t="s">
        <v>578</v>
      </c>
      <c r="C854" s="77" t="s">
        <v>314</v>
      </c>
      <c r="D854" s="77" t="s">
        <v>21</v>
      </c>
      <c r="E854" s="13" t="s">
        <v>22</v>
      </c>
      <c r="F854" s="7">
        <v>1837.5</v>
      </c>
      <c r="G854" s="7"/>
      <c r="H854" s="7">
        <f t="shared" ref="H854:H855" si="1161">SUM(F854:G854)</f>
        <v>1837.5</v>
      </c>
      <c r="I854" s="7"/>
      <c r="J854" s="7"/>
      <c r="K854" s="7"/>
      <c r="L854" s="7">
        <f>SUM(H854:K854)</f>
        <v>1837.5</v>
      </c>
      <c r="M854" s="7">
        <v>1837.5</v>
      </c>
      <c r="N854" s="7"/>
      <c r="O854" s="7">
        <f t="shared" ref="O854:O855" si="1162">SUM(M854:N854)</f>
        <v>1837.5</v>
      </c>
      <c r="P854" s="7"/>
      <c r="Q854" s="7">
        <f t="shared" ref="Q854:Q855" si="1163">SUM(O854:P854)</f>
        <v>1837.5</v>
      </c>
      <c r="R854" s="7">
        <v>1837.5</v>
      </c>
      <c r="S854" s="7"/>
      <c r="T854" s="7">
        <f t="shared" ref="T854:T855" si="1164">SUM(R854:S854)</f>
        <v>1837.5</v>
      </c>
      <c r="U854" s="7"/>
      <c r="V854" s="7">
        <f t="shared" ref="V854:V855" si="1165">SUM(T854:U854)</f>
        <v>1837.5</v>
      </c>
      <c r="W854" s="104"/>
    </row>
    <row r="855" spans="1:23" ht="31.5" outlineLevel="7" x14ac:dyDescent="0.2">
      <c r="A855" s="77" t="s">
        <v>592</v>
      </c>
      <c r="B855" s="77" t="s">
        <v>578</v>
      </c>
      <c r="C855" s="77" t="s">
        <v>314</v>
      </c>
      <c r="D855" s="77" t="s">
        <v>70</v>
      </c>
      <c r="E855" s="13" t="s">
        <v>71</v>
      </c>
      <c r="F855" s="7">
        <v>17124.300000000003</v>
      </c>
      <c r="G855" s="7"/>
      <c r="H855" s="7">
        <f t="shared" si="1161"/>
        <v>17124.300000000003</v>
      </c>
      <c r="I855" s="7">
        <v>206.3</v>
      </c>
      <c r="J855" s="7"/>
      <c r="K855" s="7"/>
      <c r="L855" s="7">
        <f>SUM(H855:K855)</f>
        <v>17330.600000000002</v>
      </c>
      <c r="M855" s="7">
        <v>17570</v>
      </c>
      <c r="N855" s="7"/>
      <c r="O855" s="7">
        <f t="shared" si="1162"/>
        <v>17570</v>
      </c>
      <c r="P855" s="7"/>
      <c r="Q855" s="7">
        <f t="shared" si="1163"/>
        <v>17570</v>
      </c>
      <c r="R855" s="7">
        <v>17827.099999999999</v>
      </c>
      <c r="S855" s="7"/>
      <c r="T855" s="7">
        <f t="shared" si="1164"/>
        <v>17827.099999999999</v>
      </c>
      <c r="U855" s="7"/>
      <c r="V855" s="7">
        <f t="shared" si="1165"/>
        <v>17827.099999999999</v>
      </c>
      <c r="W855" s="104"/>
    </row>
    <row r="856" spans="1:23" ht="63" outlineLevel="5" x14ac:dyDescent="0.2">
      <c r="A856" s="76" t="s">
        <v>592</v>
      </c>
      <c r="B856" s="76" t="s">
        <v>578</v>
      </c>
      <c r="C856" s="76" t="s">
        <v>345</v>
      </c>
      <c r="D856" s="76"/>
      <c r="E856" s="92" t="s">
        <v>346</v>
      </c>
      <c r="F856" s="6">
        <f t="shared" ref="F856:V856" si="1166">F857</f>
        <v>4853.3</v>
      </c>
      <c r="G856" s="6">
        <f t="shared" si="1166"/>
        <v>0</v>
      </c>
      <c r="H856" s="6">
        <f t="shared" si="1166"/>
        <v>4853.3</v>
      </c>
      <c r="I856" s="6">
        <f t="shared" si="1166"/>
        <v>-71.72</v>
      </c>
      <c r="J856" s="6">
        <f t="shared" si="1166"/>
        <v>0</v>
      </c>
      <c r="K856" s="6">
        <f t="shared" si="1166"/>
        <v>0</v>
      </c>
      <c r="L856" s="6">
        <f t="shared" si="1166"/>
        <v>4781.58</v>
      </c>
      <c r="M856" s="6">
        <f t="shared" si="1166"/>
        <v>4853.3</v>
      </c>
      <c r="N856" s="6">
        <f t="shared" si="1166"/>
        <v>0</v>
      </c>
      <c r="O856" s="6">
        <f t="shared" si="1166"/>
        <v>4853.3</v>
      </c>
      <c r="P856" s="6">
        <f t="shared" si="1166"/>
        <v>0</v>
      </c>
      <c r="Q856" s="6">
        <f t="shared" si="1166"/>
        <v>4853.3</v>
      </c>
      <c r="R856" s="6">
        <f t="shared" si="1166"/>
        <v>4853.3</v>
      </c>
      <c r="S856" s="6">
        <f t="shared" si="1166"/>
        <v>0</v>
      </c>
      <c r="T856" s="6">
        <f t="shared" si="1166"/>
        <v>4853.3</v>
      </c>
      <c r="U856" s="6">
        <f t="shared" si="1166"/>
        <v>0</v>
      </c>
      <c r="V856" s="6">
        <f t="shared" si="1166"/>
        <v>4853.3</v>
      </c>
      <c r="W856" s="104"/>
    </row>
    <row r="857" spans="1:23" ht="31.5" outlineLevel="7" x14ac:dyDescent="0.2">
      <c r="A857" s="77" t="s">
        <v>592</v>
      </c>
      <c r="B857" s="77" t="s">
        <v>578</v>
      </c>
      <c r="C857" s="77" t="s">
        <v>345</v>
      </c>
      <c r="D857" s="77" t="s">
        <v>70</v>
      </c>
      <c r="E857" s="13" t="s">
        <v>71</v>
      </c>
      <c r="F857" s="7">
        <v>4853.3</v>
      </c>
      <c r="G857" s="7"/>
      <c r="H857" s="7">
        <f>SUM(F857:G857)</f>
        <v>4853.3</v>
      </c>
      <c r="I857" s="7">
        <v>-71.72</v>
      </c>
      <c r="J857" s="7"/>
      <c r="K857" s="7"/>
      <c r="L857" s="7">
        <f>SUM(H857:K857)</f>
        <v>4781.58</v>
      </c>
      <c r="M857" s="7">
        <v>4853.3</v>
      </c>
      <c r="N857" s="7"/>
      <c r="O857" s="7">
        <f>SUM(M857:N857)</f>
        <v>4853.3</v>
      </c>
      <c r="P857" s="7"/>
      <c r="Q857" s="7">
        <f>SUM(O857:P857)</f>
        <v>4853.3</v>
      </c>
      <c r="R857" s="7">
        <v>4853.3</v>
      </c>
      <c r="S857" s="7"/>
      <c r="T857" s="7">
        <f>SUM(R857:S857)</f>
        <v>4853.3</v>
      </c>
      <c r="U857" s="7"/>
      <c r="V857" s="7">
        <f>SUM(T857:U857)</f>
        <v>4853.3</v>
      </c>
      <c r="W857" s="104"/>
    </row>
    <row r="858" spans="1:23" ht="31.5" hidden="1" outlineLevel="2" x14ac:dyDescent="0.2">
      <c r="A858" s="76" t="s">
        <v>592</v>
      </c>
      <c r="B858" s="76" t="s">
        <v>578</v>
      </c>
      <c r="C858" s="76" t="s">
        <v>24</v>
      </c>
      <c r="D858" s="76"/>
      <c r="E858" s="12" t="s">
        <v>25</v>
      </c>
      <c r="F858" s="6">
        <f t="shared" ref="F858:V859" si="1167">F859</f>
        <v>834.5</v>
      </c>
      <c r="G858" s="6">
        <f t="shared" si="1167"/>
        <v>0</v>
      </c>
      <c r="H858" s="6">
        <f t="shared" si="1167"/>
        <v>834.5</v>
      </c>
      <c r="I858" s="6">
        <f t="shared" si="1167"/>
        <v>0</v>
      </c>
      <c r="J858" s="6">
        <f t="shared" si="1167"/>
        <v>0</v>
      </c>
      <c r="K858" s="6">
        <f t="shared" si="1167"/>
        <v>0</v>
      </c>
      <c r="L858" s="6">
        <f t="shared" si="1167"/>
        <v>834.5</v>
      </c>
      <c r="M858" s="6">
        <f t="shared" ref="M858:M859" si="1168">M859</f>
        <v>300.60000000000002</v>
      </c>
      <c r="N858" s="6">
        <f t="shared" si="1167"/>
        <v>0</v>
      </c>
      <c r="O858" s="6">
        <f t="shared" si="1167"/>
        <v>300.60000000000002</v>
      </c>
      <c r="P858" s="6">
        <f t="shared" si="1167"/>
        <v>0</v>
      </c>
      <c r="Q858" s="6">
        <f t="shared" si="1167"/>
        <v>300.60000000000002</v>
      </c>
      <c r="R858" s="6">
        <f>R859</f>
        <v>300.60000000000002</v>
      </c>
      <c r="S858" s="6">
        <f t="shared" si="1167"/>
        <v>0</v>
      </c>
      <c r="T858" s="6">
        <f t="shared" si="1167"/>
        <v>300.60000000000002</v>
      </c>
      <c r="U858" s="6">
        <f t="shared" si="1167"/>
        <v>0</v>
      </c>
      <c r="V858" s="6">
        <f t="shared" si="1167"/>
        <v>300.60000000000002</v>
      </c>
      <c r="W858" s="104"/>
    </row>
    <row r="859" spans="1:23" ht="31.5" hidden="1" outlineLevel="3" x14ac:dyDescent="0.2">
      <c r="A859" s="76" t="s">
        <v>592</v>
      </c>
      <c r="B859" s="76" t="s">
        <v>578</v>
      </c>
      <c r="C859" s="76" t="s">
        <v>26</v>
      </c>
      <c r="D859" s="76"/>
      <c r="E859" s="12" t="s">
        <v>27</v>
      </c>
      <c r="F859" s="6">
        <f t="shared" si="1167"/>
        <v>834.5</v>
      </c>
      <c r="G859" s="6">
        <f t="shared" si="1167"/>
        <v>0</v>
      </c>
      <c r="H859" s="6">
        <f t="shared" si="1167"/>
        <v>834.5</v>
      </c>
      <c r="I859" s="6">
        <f t="shared" si="1167"/>
        <v>0</v>
      </c>
      <c r="J859" s="6">
        <f t="shared" si="1167"/>
        <v>0</v>
      </c>
      <c r="K859" s="6">
        <f t="shared" si="1167"/>
        <v>0</v>
      </c>
      <c r="L859" s="6">
        <f t="shared" si="1167"/>
        <v>834.5</v>
      </c>
      <c r="M859" s="6">
        <f t="shared" si="1168"/>
        <v>300.60000000000002</v>
      </c>
      <c r="N859" s="6">
        <f t="shared" si="1167"/>
        <v>0</v>
      </c>
      <c r="O859" s="6">
        <f t="shared" si="1167"/>
        <v>300.60000000000002</v>
      </c>
      <c r="P859" s="6">
        <f t="shared" si="1167"/>
        <v>0</v>
      </c>
      <c r="Q859" s="6">
        <f t="shared" si="1167"/>
        <v>300.60000000000002</v>
      </c>
      <c r="R859" s="6">
        <f>R860</f>
        <v>300.60000000000002</v>
      </c>
      <c r="S859" s="6">
        <f t="shared" si="1167"/>
        <v>0</v>
      </c>
      <c r="T859" s="6">
        <f t="shared" si="1167"/>
        <v>300.60000000000002</v>
      </c>
      <c r="U859" s="6">
        <f t="shared" si="1167"/>
        <v>0</v>
      </c>
      <c r="V859" s="6">
        <f t="shared" si="1167"/>
        <v>300.60000000000002</v>
      </c>
      <c r="W859" s="104"/>
    </row>
    <row r="860" spans="1:23" ht="21" hidden="1" customHeight="1" outlineLevel="4" x14ac:dyDescent="0.2">
      <c r="A860" s="76" t="s">
        <v>592</v>
      </c>
      <c r="B860" s="76" t="s">
        <v>578</v>
      </c>
      <c r="C860" s="76" t="s">
        <v>259</v>
      </c>
      <c r="D860" s="76"/>
      <c r="E860" s="12" t="s">
        <v>260</v>
      </c>
      <c r="F860" s="6">
        <f t="shared" ref="F860:T860" si="1169">F861+F863</f>
        <v>834.5</v>
      </c>
      <c r="G860" s="6">
        <f t="shared" ref="G860:J860" si="1170">G861+G863</f>
        <v>0</v>
      </c>
      <c r="H860" s="6">
        <f t="shared" si="1170"/>
        <v>834.5</v>
      </c>
      <c r="I860" s="6">
        <f t="shared" si="1170"/>
        <v>0</v>
      </c>
      <c r="J860" s="6">
        <f t="shared" si="1170"/>
        <v>0</v>
      </c>
      <c r="K860" s="6">
        <f t="shared" ref="K860:L860" si="1171">K861+K863</f>
        <v>0</v>
      </c>
      <c r="L860" s="6">
        <f t="shared" si="1171"/>
        <v>834.5</v>
      </c>
      <c r="M860" s="6">
        <f t="shared" si="1169"/>
        <v>300.60000000000002</v>
      </c>
      <c r="N860" s="6">
        <f t="shared" si="1169"/>
        <v>0</v>
      </c>
      <c r="O860" s="6">
        <f t="shared" si="1169"/>
        <v>300.60000000000002</v>
      </c>
      <c r="P860" s="6">
        <f t="shared" si="1169"/>
        <v>0</v>
      </c>
      <c r="Q860" s="6">
        <f t="shared" si="1169"/>
        <v>300.60000000000002</v>
      </c>
      <c r="R860" s="6">
        <f t="shared" si="1169"/>
        <v>300.60000000000002</v>
      </c>
      <c r="S860" s="6">
        <f t="shared" si="1169"/>
        <v>0</v>
      </c>
      <c r="T860" s="6">
        <f t="shared" si="1169"/>
        <v>300.60000000000002</v>
      </c>
      <c r="U860" s="6">
        <f t="shared" ref="U860:V860" si="1172">U861+U863</f>
        <v>0</v>
      </c>
      <c r="V860" s="6">
        <f t="shared" si="1172"/>
        <v>300.60000000000002</v>
      </c>
      <c r="W860" s="104"/>
    </row>
    <row r="861" spans="1:23" ht="31.5" hidden="1" outlineLevel="5" x14ac:dyDescent="0.2">
      <c r="A861" s="76" t="s">
        <v>592</v>
      </c>
      <c r="B861" s="76" t="s">
        <v>578</v>
      </c>
      <c r="C861" s="76" t="s">
        <v>347</v>
      </c>
      <c r="D861" s="76"/>
      <c r="E861" s="12" t="s">
        <v>434</v>
      </c>
      <c r="F861" s="6">
        <f t="shared" ref="F861:V861" si="1173">F862</f>
        <v>300.60000000000002</v>
      </c>
      <c r="G861" s="6">
        <f t="shared" si="1173"/>
        <v>0</v>
      </c>
      <c r="H861" s="6">
        <f t="shared" si="1173"/>
        <v>300.60000000000002</v>
      </c>
      <c r="I861" s="6">
        <f t="shared" si="1173"/>
        <v>0</v>
      </c>
      <c r="J861" s="6">
        <f t="shared" si="1173"/>
        <v>0</v>
      </c>
      <c r="K861" s="6">
        <f t="shared" si="1173"/>
        <v>0</v>
      </c>
      <c r="L861" s="6">
        <f t="shared" si="1173"/>
        <v>300.60000000000002</v>
      </c>
      <c r="M861" s="6">
        <f t="shared" si="1173"/>
        <v>300.60000000000002</v>
      </c>
      <c r="N861" s="6">
        <f t="shared" si="1173"/>
        <v>0</v>
      </c>
      <c r="O861" s="6">
        <f t="shared" si="1173"/>
        <v>300.60000000000002</v>
      </c>
      <c r="P861" s="6">
        <f t="shared" si="1173"/>
        <v>0</v>
      </c>
      <c r="Q861" s="6">
        <f t="shared" si="1173"/>
        <v>300.60000000000002</v>
      </c>
      <c r="R861" s="6">
        <f t="shared" si="1173"/>
        <v>300.60000000000002</v>
      </c>
      <c r="S861" s="6">
        <f t="shared" si="1173"/>
        <v>0</v>
      </c>
      <c r="T861" s="6">
        <f t="shared" si="1173"/>
        <v>300.60000000000002</v>
      </c>
      <c r="U861" s="6">
        <f t="shared" si="1173"/>
        <v>0</v>
      </c>
      <c r="V861" s="6">
        <f t="shared" si="1173"/>
        <v>300.60000000000002</v>
      </c>
      <c r="W861" s="104"/>
    </row>
    <row r="862" spans="1:23" ht="31.5" hidden="1" outlineLevel="7" x14ac:dyDescent="0.2">
      <c r="A862" s="77" t="s">
        <v>592</v>
      </c>
      <c r="B862" s="77" t="s">
        <v>578</v>
      </c>
      <c r="C862" s="77" t="s">
        <v>347</v>
      </c>
      <c r="D862" s="77" t="s">
        <v>70</v>
      </c>
      <c r="E862" s="13" t="s">
        <v>71</v>
      </c>
      <c r="F862" s="7">
        <v>300.60000000000002</v>
      </c>
      <c r="G862" s="7"/>
      <c r="H862" s="7">
        <f>SUM(F862:G862)</f>
        <v>300.60000000000002</v>
      </c>
      <c r="I862" s="7"/>
      <c r="J862" s="7"/>
      <c r="K862" s="7"/>
      <c r="L862" s="7">
        <f>SUM(H862:K862)</f>
        <v>300.60000000000002</v>
      </c>
      <c r="M862" s="7">
        <v>300.60000000000002</v>
      </c>
      <c r="N862" s="7"/>
      <c r="O862" s="7">
        <f>SUM(M862:N862)</f>
        <v>300.60000000000002</v>
      </c>
      <c r="P862" s="7"/>
      <c r="Q862" s="7">
        <f>SUM(O862:P862)</f>
        <v>300.60000000000002</v>
      </c>
      <c r="R862" s="7">
        <v>300.60000000000002</v>
      </c>
      <c r="S862" s="7"/>
      <c r="T862" s="7">
        <f>SUM(R862:S862)</f>
        <v>300.60000000000002</v>
      </c>
      <c r="U862" s="7"/>
      <c r="V862" s="7">
        <f>SUM(T862:U862)</f>
        <v>300.60000000000002</v>
      </c>
      <c r="W862" s="104"/>
    </row>
    <row r="863" spans="1:23" ht="31.5" hidden="1" outlineLevel="5" x14ac:dyDescent="0.2">
      <c r="A863" s="76" t="s">
        <v>592</v>
      </c>
      <c r="B863" s="76" t="s">
        <v>578</v>
      </c>
      <c r="C863" s="76" t="s">
        <v>347</v>
      </c>
      <c r="D863" s="76"/>
      <c r="E863" s="12" t="s">
        <v>436</v>
      </c>
      <c r="F863" s="6">
        <f t="shared" ref="F863:V863" si="1174">F864</f>
        <v>533.9</v>
      </c>
      <c r="G863" s="6">
        <f t="shared" si="1174"/>
        <v>0</v>
      </c>
      <c r="H863" s="6">
        <f t="shared" si="1174"/>
        <v>533.9</v>
      </c>
      <c r="I863" s="6">
        <f t="shared" si="1174"/>
        <v>0</v>
      </c>
      <c r="J863" s="6">
        <f t="shared" si="1174"/>
        <v>0</v>
      </c>
      <c r="K863" s="6">
        <f t="shared" si="1174"/>
        <v>0</v>
      </c>
      <c r="L863" s="6">
        <f t="shared" si="1174"/>
        <v>533.9</v>
      </c>
      <c r="M863" s="6">
        <f t="shared" si="1174"/>
        <v>0</v>
      </c>
      <c r="N863" s="6">
        <f t="shared" si="1174"/>
        <v>0</v>
      </c>
      <c r="O863" s="6"/>
      <c r="P863" s="6">
        <f t="shared" si="1174"/>
        <v>0</v>
      </c>
      <c r="Q863" s="6">
        <f t="shared" si="1174"/>
        <v>0</v>
      </c>
      <c r="R863" s="6">
        <f t="shared" si="1174"/>
        <v>0</v>
      </c>
      <c r="S863" s="6">
        <f t="shared" si="1174"/>
        <v>0</v>
      </c>
      <c r="T863" s="6"/>
      <c r="U863" s="6">
        <f t="shared" si="1174"/>
        <v>0</v>
      </c>
      <c r="V863" s="6">
        <f t="shared" si="1174"/>
        <v>0</v>
      </c>
      <c r="W863" s="104"/>
    </row>
    <row r="864" spans="1:23" ht="31.5" hidden="1" outlineLevel="7" x14ac:dyDescent="0.2">
      <c r="A864" s="77" t="s">
        <v>592</v>
      </c>
      <c r="B864" s="77" t="s">
        <v>578</v>
      </c>
      <c r="C864" s="77" t="s">
        <v>347</v>
      </c>
      <c r="D864" s="77" t="s">
        <v>70</v>
      </c>
      <c r="E864" s="13" t="s">
        <v>71</v>
      </c>
      <c r="F864" s="7">
        <v>533.9</v>
      </c>
      <c r="G864" s="7"/>
      <c r="H864" s="7">
        <f>SUM(F864:G864)</f>
        <v>533.9</v>
      </c>
      <c r="I864" s="7"/>
      <c r="J864" s="7"/>
      <c r="K864" s="7"/>
      <c r="L864" s="7">
        <f>SUM(H864:K864)</f>
        <v>533.9</v>
      </c>
      <c r="M864" s="7"/>
      <c r="N864" s="7"/>
      <c r="O864" s="7"/>
      <c r="P864" s="7"/>
      <c r="Q864" s="7">
        <f>SUM(O864:P864)</f>
        <v>0</v>
      </c>
      <c r="R864" s="7"/>
      <c r="S864" s="7"/>
      <c r="T864" s="7"/>
      <c r="U864" s="7"/>
      <c r="V864" s="7">
        <f>SUM(T864:U864)</f>
        <v>0</v>
      </c>
      <c r="W864" s="104"/>
    </row>
    <row r="865" spans="1:23" ht="15.75" hidden="1" outlineLevel="1" x14ac:dyDescent="0.2">
      <c r="A865" s="76" t="s">
        <v>592</v>
      </c>
      <c r="B865" s="76" t="s">
        <v>580</v>
      </c>
      <c r="C865" s="76"/>
      <c r="D865" s="76"/>
      <c r="E865" s="12" t="s">
        <v>581</v>
      </c>
      <c r="F865" s="6">
        <f t="shared" ref="F865:V869" si="1175">F866</f>
        <v>1020</v>
      </c>
      <c r="G865" s="6">
        <f t="shared" si="1175"/>
        <v>0</v>
      </c>
      <c r="H865" s="6">
        <f t="shared" si="1175"/>
        <v>1020</v>
      </c>
      <c r="I865" s="6">
        <f t="shared" si="1175"/>
        <v>0</v>
      </c>
      <c r="J865" s="6">
        <f t="shared" si="1175"/>
        <v>0</v>
      </c>
      <c r="K865" s="6">
        <f t="shared" si="1175"/>
        <v>0</v>
      </c>
      <c r="L865" s="6">
        <f t="shared" si="1175"/>
        <v>1020</v>
      </c>
      <c r="M865" s="6">
        <f t="shared" ref="M865:M869" si="1176">M866</f>
        <v>980</v>
      </c>
      <c r="N865" s="6">
        <f t="shared" si="1175"/>
        <v>0</v>
      </c>
      <c r="O865" s="6">
        <f t="shared" si="1175"/>
        <v>980</v>
      </c>
      <c r="P865" s="6">
        <f t="shared" si="1175"/>
        <v>0</v>
      </c>
      <c r="Q865" s="6">
        <f t="shared" si="1175"/>
        <v>980</v>
      </c>
      <c r="R865" s="6">
        <f t="shared" ref="R865:R869" si="1177">R866</f>
        <v>900</v>
      </c>
      <c r="S865" s="6">
        <f t="shared" si="1175"/>
        <v>0</v>
      </c>
      <c r="T865" s="6">
        <f t="shared" si="1175"/>
        <v>900</v>
      </c>
      <c r="U865" s="6">
        <f t="shared" si="1175"/>
        <v>0</v>
      </c>
      <c r="V865" s="6">
        <f t="shared" si="1175"/>
        <v>900</v>
      </c>
      <c r="W865" s="104"/>
    </row>
    <row r="866" spans="1:23" ht="31.5" hidden="1" outlineLevel="2" x14ac:dyDescent="0.2">
      <c r="A866" s="76" t="s">
        <v>592</v>
      </c>
      <c r="B866" s="76" t="s">
        <v>580</v>
      </c>
      <c r="C866" s="76" t="s">
        <v>234</v>
      </c>
      <c r="D866" s="76"/>
      <c r="E866" s="12" t="s">
        <v>235</v>
      </c>
      <c r="F866" s="6">
        <f t="shared" si="1175"/>
        <v>1020</v>
      </c>
      <c r="G866" s="6">
        <f t="shared" si="1175"/>
        <v>0</v>
      </c>
      <c r="H866" s="6">
        <f t="shared" si="1175"/>
        <v>1020</v>
      </c>
      <c r="I866" s="6">
        <f t="shared" si="1175"/>
        <v>0</v>
      </c>
      <c r="J866" s="6">
        <f t="shared" si="1175"/>
        <v>0</v>
      </c>
      <c r="K866" s="6">
        <f t="shared" si="1175"/>
        <v>0</v>
      </c>
      <c r="L866" s="6">
        <f t="shared" si="1175"/>
        <v>1020</v>
      </c>
      <c r="M866" s="6">
        <f t="shared" si="1176"/>
        <v>980</v>
      </c>
      <c r="N866" s="6">
        <f t="shared" si="1175"/>
        <v>0</v>
      </c>
      <c r="O866" s="6">
        <f t="shared" si="1175"/>
        <v>980</v>
      </c>
      <c r="P866" s="6">
        <f t="shared" si="1175"/>
        <v>0</v>
      </c>
      <c r="Q866" s="6">
        <f t="shared" si="1175"/>
        <v>980</v>
      </c>
      <c r="R866" s="6">
        <f t="shared" si="1177"/>
        <v>900</v>
      </c>
      <c r="S866" s="6">
        <f t="shared" si="1175"/>
        <v>0</v>
      </c>
      <c r="T866" s="6">
        <f t="shared" si="1175"/>
        <v>900</v>
      </c>
      <c r="U866" s="6">
        <f t="shared" si="1175"/>
        <v>0</v>
      </c>
      <c r="V866" s="6">
        <f t="shared" si="1175"/>
        <v>900</v>
      </c>
      <c r="W866" s="104"/>
    </row>
    <row r="867" spans="1:23" ht="31.5" hidden="1" outlineLevel="3" x14ac:dyDescent="0.2">
      <c r="A867" s="76" t="s">
        <v>592</v>
      </c>
      <c r="B867" s="76" t="s">
        <v>580</v>
      </c>
      <c r="C867" s="76" t="s">
        <v>305</v>
      </c>
      <c r="D867" s="76"/>
      <c r="E867" s="12" t="s">
        <v>306</v>
      </c>
      <c r="F867" s="6">
        <f t="shared" si="1175"/>
        <v>1020</v>
      </c>
      <c r="G867" s="6">
        <f t="shared" si="1175"/>
        <v>0</v>
      </c>
      <c r="H867" s="6">
        <f t="shared" si="1175"/>
        <v>1020</v>
      </c>
      <c r="I867" s="6">
        <f t="shared" si="1175"/>
        <v>0</v>
      </c>
      <c r="J867" s="6">
        <f t="shared" si="1175"/>
        <v>0</v>
      </c>
      <c r="K867" s="6">
        <f t="shared" si="1175"/>
        <v>0</v>
      </c>
      <c r="L867" s="6">
        <f t="shared" si="1175"/>
        <v>1020</v>
      </c>
      <c r="M867" s="6">
        <f t="shared" si="1176"/>
        <v>980</v>
      </c>
      <c r="N867" s="6">
        <f t="shared" si="1175"/>
        <v>0</v>
      </c>
      <c r="O867" s="6">
        <f t="shared" si="1175"/>
        <v>980</v>
      </c>
      <c r="P867" s="6">
        <f t="shared" si="1175"/>
        <v>0</v>
      </c>
      <c r="Q867" s="6">
        <f t="shared" si="1175"/>
        <v>980</v>
      </c>
      <c r="R867" s="6">
        <f t="shared" si="1177"/>
        <v>900</v>
      </c>
      <c r="S867" s="6">
        <f t="shared" si="1175"/>
        <v>0</v>
      </c>
      <c r="T867" s="6">
        <f t="shared" si="1175"/>
        <v>900</v>
      </c>
      <c r="U867" s="6">
        <f t="shared" si="1175"/>
        <v>0</v>
      </c>
      <c r="V867" s="6">
        <f t="shared" si="1175"/>
        <v>900</v>
      </c>
      <c r="W867" s="104"/>
    </row>
    <row r="868" spans="1:23" ht="31.5" hidden="1" outlineLevel="4" x14ac:dyDescent="0.2">
      <c r="A868" s="76" t="s">
        <v>592</v>
      </c>
      <c r="B868" s="76" t="s">
        <v>580</v>
      </c>
      <c r="C868" s="76" t="s">
        <v>310</v>
      </c>
      <c r="D868" s="76"/>
      <c r="E868" s="12" t="s">
        <v>311</v>
      </c>
      <c r="F868" s="6">
        <f t="shared" si="1175"/>
        <v>1020</v>
      </c>
      <c r="G868" s="6">
        <f t="shared" si="1175"/>
        <v>0</v>
      </c>
      <c r="H868" s="6">
        <f t="shared" si="1175"/>
        <v>1020</v>
      </c>
      <c r="I868" s="6">
        <f t="shared" si="1175"/>
        <v>0</v>
      </c>
      <c r="J868" s="6">
        <f t="shared" si="1175"/>
        <v>0</v>
      </c>
      <c r="K868" s="6">
        <f t="shared" si="1175"/>
        <v>0</v>
      </c>
      <c r="L868" s="6">
        <f t="shared" si="1175"/>
        <v>1020</v>
      </c>
      <c r="M868" s="6">
        <f t="shared" si="1176"/>
        <v>980</v>
      </c>
      <c r="N868" s="6">
        <f t="shared" si="1175"/>
        <v>0</v>
      </c>
      <c r="O868" s="6">
        <f t="shared" si="1175"/>
        <v>980</v>
      </c>
      <c r="P868" s="6">
        <f t="shared" si="1175"/>
        <v>0</v>
      </c>
      <c r="Q868" s="6">
        <f t="shared" si="1175"/>
        <v>980</v>
      </c>
      <c r="R868" s="6">
        <f t="shared" si="1177"/>
        <v>900</v>
      </c>
      <c r="S868" s="6">
        <f t="shared" si="1175"/>
        <v>0</v>
      </c>
      <c r="T868" s="6">
        <f t="shared" si="1175"/>
        <v>900</v>
      </c>
      <c r="U868" s="6">
        <f t="shared" si="1175"/>
        <v>0</v>
      </c>
      <c r="V868" s="6">
        <f t="shared" si="1175"/>
        <v>900</v>
      </c>
      <c r="W868" s="104"/>
    </row>
    <row r="869" spans="1:23" ht="31.5" hidden="1" outlineLevel="5" x14ac:dyDescent="0.2">
      <c r="A869" s="76" t="s">
        <v>592</v>
      </c>
      <c r="B869" s="76" t="s">
        <v>580</v>
      </c>
      <c r="C869" s="76" t="s">
        <v>314</v>
      </c>
      <c r="D869" s="76"/>
      <c r="E869" s="12" t="s">
        <v>315</v>
      </c>
      <c r="F869" s="6">
        <f t="shared" si="1175"/>
        <v>1020</v>
      </c>
      <c r="G869" s="6">
        <f t="shared" si="1175"/>
        <v>0</v>
      </c>
      <c r="H869" s="6">
        <f t="shared" si="1175"/>
        <v>1020</v>
      </c>
      <c r="I869" s="6">
        <f t="shared" si="1175"/>
        <v>0</v>
      </c>
      <c r="J869" s="6">
        <f t="shared" si="1175"/>
        <v>0</v>
      </c>
      <c r="K869" s="6">
        <f t="shared" si="1175"/>
        <v>0</v>
      </c>
      <c r="L869" s="6">
        <f t="shared" si="1175"/>
        <v>1020</v>
      </c>
      <c r="M869" s="6">
        <f t="shared" si="1176"/>
        <v>980</v>
      </c>
      <c r="N869" s="6">
        <f t="shared" si="1175"/>
        <v>0</v>
      </c>
      <c r="O869" s="6">
        <f t="shared" si="1175"/>
        <v>980</v>
      </c>
      <c r="P869" s="6">
        <f t="shared" si="1175"/>
        <v>0</v>
      </c>
      <c r="Q869" s="6">
        <f t="shared" si="1175"/>
        <v>980</v>
      </c>
      <c r="R869" s="6">
        <f t="shared" si="1177"/>
        <v>900</v>
      </c>
      <c r="S869" s="6">
        <f t="shared" si="1175"/>
        <v>0</v>
      </c>
      <c r="T869" s="6">
        <f t="shared" si="1175"/>
        <v>900</v>
      </c>
      <c r="U869" s="6">
        <f t="shared" si="1175"/>
        <v>0</v>
      </c>
      <c r="V869" s="6">
        <f t="shared" si="1175"/>
        <v>900</v>
      </c>
      <c r="W869" s="104"/>
    </row>
    <row r="870" spans="1:23" ht="15.75" hidden="1" outlineLevel="7" x14ac:dyDescent="0.2">
      <c r="A870" s="77" t="s">
        <v>592</v>
      </c>
      <c r="B870" s="77" t="s">
        <v>580</v>
      </c>
      <c r="C870" s="77" t="s">
        <v>314</v>
      </c>
      <c r="D870" s="77" t="s">
        <v>21</v>
      </c>
      <c r="E870" s="13" t="s">
        <v>22</v>
      </c>
      <c r="F870" s="7">
        <v>1020</v>
      </c>
      <c r="G870" s="7"/>
      <c r="H870" s="7">
        <f>SUM(F870:G870)</f>
        <v>1020</v>
      </c>
      <c r="I870" s="7"/>
      <c r="J870" s="7"/>
      <c r="K870" s="7"/>
      <c r="L870" s="7">
        <f>SUM(H870:K870)</f>
        <v>1020</v>
      </c>
      <c r="M870" s="7">
        <v>980</v>
      </c>
      <c r="N870" s="7"/>
      <c r="O870" s="7">
        <f>SUM(M870:N870)</f>
        <v>980</v>
      </c>
      <c r="P870" s="7"/>
      <c r="Q870" s="7">
        <f>SUM(O870:P870)</f>
        <v>980</v>
      </c>
      <c r="R870" s="7">
        <v>900</v>
      </c>
      <c r="S870" s="7"/>
      <c r="T870" s="7">
        <f>SUM(R870:S870)</f>
        <v>900</v>
      </c>
      <c r="U870" s="7"/>
      <c r="V870" s="7">
        <f>SUM(T870:U870)</f>
        <v>900</v>
      </c>
      <c r="W870" s="104"/>
    </row>
    <row r="871" spans="1:23" s="102" customFormat="1" ht="15.75" outlineLevel="7" x14ac:dyDescent="0.2">
      <c r="A871" s="76" t="s">
        <v>592</v>
      </c>
      <c r="B871" s="85" t="s">
        <v>584</v>
      </c>
      <c r="C871" s="86"/>
      <c r="D871" s="78"/>
      <c r="E871" s="91" t="s">
        <v>585</v>
      </c>
      <c r="F871" s="6">
        <f>F885</f>
        <v>825</v>
      </c>
      <c r="G871" s="6">
        <f t="shared" ref="G871:N871" si="1178">G885+G872</f>
        <v>1045.6464700000001</v>
      </c>
      <c r="H871" s="6">
        <f t="shared" si="1178"/>
        <v>1870.6464700000001</v>
      </c>
      <c r="I871" s="6">
        <f t="shared" si="1178"/>
        <v>7414.7194</v>
      </c>
      <c r="J871" s="6">
        <f t="shared" si="1178"/>
        <v>0</v>
      </c>
      <c r="K871" s="6">
        <f t="shared" si="1178"/>
        <v>0</v>
      </c>
      <c r="L871" s="6">
        <f t="shared" si="1178"/>
        <v>9285.3658700000015</v>
      </c>
      <c r="M871" s="6">
        <f t="shared" si="1178"/>
        <v>0</v>
      </c>
      <c r="N871" s="6">
        <f t="shared" si="1178"/>
        <v>0</v>
      </c>
      <c r="O871" s="6"/>
      <c r="P871" s="6">
        <f>P885+P872</f>
        <v>0</v>
      </c>
      <c r="Q871" s="6"/>
      <c r="R871" s="6">
        <f>R885+R872</f>
        <v>0</v>
      </c>
      <c r="S871" s="6">
        <f>S885+S872</f>
        <v>0</v>
      </c>
      <c r="T871" s="6"/>
      <c r="U871" s="6">
        <f>U885+U872</f>
        <v>0</v>
      </c>
      <c r="V871" s="6"/>
      <c r="W871" s="104"/>
    </row>
    <row r="872" spans="1:23" s="102" customFormat="1" ht="15.75" outlineLevel="7" x14ac:dyDescent="0.2">
      <c r="A872" s="76" t="s">
        <v>592</v>
      </c>
      <c r="B872" s="85" t="s">
        <v>670</v>
      </c>
      <c r="C872" s="87"/>
      <c r="D872" s="74"/>
      <c r="E872" s="91" t="s">
        <v>671</v>
      </c>
      <c r="F872" s="6"/>
      <c r="G872" s="6">
        <f>G878</f>
        <v>366.66667000000001</v>
      </c>
      <c r="H872" s="6">
        <f>H878</f>
        <v>366.66667000000001</v>
      </c>
      <c r="I872" s="6">
        <f>I878+I873</f>
        <v>2902.7799999999997</v>
      </c>
      <c r="J872" s="6">
        <f t="shared" ref="J872:U872" si="1179">J878+J873</f>
        <v>0</v>
      </c>
      <c r="K872" s="6">
        <f t="shared" si="1179"/>
        <v>0</v>
      </c>
      <c r="L872" s="6">
        <f t="shared" si="1179"/>
        <v>3269.4466700000003</v>
      </c>
      <c r="M872" s="6">
        <f t="shared" si="1179"/>
        <v>0</v>
      </c>
      <c r="N872" s="6">
        <f t="shared" si="1179"/>
        <v>0</v>
      </c>
      <c r="O872" s="6">
        <f t="shared" si="1179"/>
        <v>0</v>
      </c>
      <c r="P872" s="6">
        <f t="shared" si="1179"/>
        <v>0</v>
      </c>
      <c r="Q872" s="6"/>
      <c r="R872" s="6">
        <f t="shared" si="1179"/>
        <v>0</v>
      </c>
      <c r="S872" s="6">
        <f t="shared" si="1179"/>
        <v>0</v>
      </c>
      <c r="T872" s="6">
        <f t="shared" si="1179"/>
        <v>0</v>
      </c>
      <c r="U872" s="6">
        <f t="shared" si="1179"/>
        <v>0</v>
      </c>
      <c r="V872" s="6"/>
      <c r="W872" s="104"/>
    </row>
    <row r="873" spans="1:23" s="102" customFormat="1" ht="31.5" outlineLevel="7" x14ac:dyDescent="0.25">
      <c r="A873" s="72" t="s">
        <v>592</v>
      </c>
      <c r="B873" s="106" t="s">
        <v>670</v>
      </c>
      <c r="C873" s="106" t="s">
        <v>234</v>
      </c>
      <c r="D873" s="107"/>
      <c r="E873" s="108" t="s">
        <v>235</v>
      </c>
      <c r="F873" s="6"/>
      <c r="G873" s="6"/>
      <c r="H873" s="6"/>
      <c r="I873" s="6">
        <f>I874</f>
        <v>1802.8</v>
      </c>
      <c r="J873" s="6">
        <f t="shared" ref="J873:U875" si="1180">J874</f>
        <v>0</v>
      </c>
      <c r="K873" s="6">
        <f t="shared" si="1180"/>
        <v>0</v>
      </c>
      <c r="L873" s="6">
        <f t="shared" si="1180"/>
        <v>1802.8</v>
      </c>
      <c r="M873" s="6">
        <f t="shared" si="1180"/>
        <v>0</v>
      </c>
      <c r="N873" s="6">
        <f t="shared" si="1180"/>
        <v>0</v>
      </c>
      <c r="O873" s="6">
        <f t="shared" si="1180"/>
        <v>0</v>
      </c>
      <c r="P873" s="6">
        <f t="shared" si="1180"/>
        <v>0</v>
      </c>
      <c r="Q873" s="6"/>
      <c r="R873" s="6">
        <f t="shared" si="1180"/>
        <v>0</v>
      </c>
      <c r="S873" s="6">
        <f t="shared" si="1180"/>
        <v>0</v>
      </c>
      <c r="T873" s="6">
        <f t="shared" si="1180"/>
        <v>0</v>
      </c>
      <c r="U873" s="6">
        <f t="shared" si="1180"/>
        <v>0</v>
      </c>
      <c r="V873" s="6"/>
      <c r="W873" s="104"/>
    </row>
    <row r="874" spans="1:23" s="102" customFormat="1" ht="31.5" outlineLevel="7" x14ac:dyDescent="0.25">
      <c r="A874" s="72" t="s">
        <v>592</v>
      </c>
      <c r="B874" s="106" t="s">
        <v>670</v>
      </c>
      <c r="C874" s="106" t="s">
        <v>305</v>
      </c>
      <c r="D874" s="64"/>
      <c r="E874" s="84" t="s">
        <v>756</v>
      </c>
      <c r="F874" s="6"/>
      <c r="G874" s="6"/>
      <c r="H874" s="6"/>
      <c r="I874" s="6">
        <f>I875</f>
        <v>1802.8</v>
      </c>
      <c r="J874" s="6">
        <f t="shared" si="1180"/>
        <v>0</v>
      </c>
      <c r="K874" s="6">
        <f t="shared" si="1180"/>
        <v>0</v>
      </c>
      <c r="L874" s="6">
        <f t="shared" si="1180"/>
        <v>1802.8</v>
      </c>
      <c r="M874" s="6">
        <f t="shared" si="1180"/>
        <v>0</v>
      </c>
      <c r="N874" s="6">
        <f t="shared" si="1180"/>
        <v>0</v>
      </c>
      <c r="O874" s="6">
        <f t="shared" si="1180"/>
        <v>0</v>
      </c>
      <c r="P874" s="6">
        <f t="shared" si="1180"/>
        <v>0</v>
      </c>
      <c r="Q874" s="6"/>
      <c r="R874" s="6">
        <f t="shared" si="1180"/>
        <v>0</v>
      </c>
      <c r="S874" s="6">
        <f t="shared" si="1180"/>
        <v>0</v>
      </c>
      <c r="T874" s="6">
        <f t="shared" si="1180"/>
        <v>0</v>
      </c>
      <c r="U874" s="6">
        <f t="shared" si="1180"/>
        <v>0</v>
      </c>
      <c r="V874" s="6"/>
      <c r="W874" s="104"/>
    </row>
    <row r="875" spans="1:23" s="102" customFormat="1" ht="31.5" outlineLevel="7" x14ac:dyDescent="0.25">
      <c r="A875" s="72" t="s">
        <v>592</v>
      </c>
      <c r="B875" s="106" t="s">
        <v>670</v>
      </c>
      <c r="C875" s="64" t="s">
        <v>307</v>
      </c>
      <c r="D875" s="64"/>
      <c r="E875" s="83" t="s">
        <v>39</v>
      </c>
      <c r="F875" s="6"/>
      <c r="G875" s="6"/>
      <c r="H875" s="6"/>
      <c r="I875" s="6">
        <f>I876</f>
        <v>1802.8</v>
      </c>
      <c r="J875" s="6">
        <f t="shared" si="1180"/>
        <v>0</v>
      </c>
      <c r="K875" s="6">
        <f t="shared" si="1180"/>
        <v>0</v>
      </c>
      <c r="L875" s="6">
        <f t="shared" si="1180"/>
        <v>1802.8</v>
      </c>
      <c r="M875" s="6">
        <f t="shared" si="1180"/>
        <v>0</v>
      </c>
      <c r="N875" s="6">
        <f t="shared" si="1180"/>
        <v>0</v>
      </c>
      <c r="O875" s="6">
        <f t="shared" si="1180"/>
        <v>0</v>
      </c>
      <c r="P875" s="6">
        <f t="shared" si="1180"/>
        <v>0</v>
      </c>
      <c r="Q875" s="6"/>
      <c r="R875" s="6">
        <f t="shared" si="1180"/>
        <v>0</v>
      </c>
      <c r="S875" s="6">
        <f t="shared" si="1180"/>
        <v>0</v>
      </c>
      <c r="T875" s="6">
        <f t="shared" si="1180"/>
        <v>0</v>
      </c>
      <c r="U875" s="6">
        <f t="shared" si="1180"/>
        <v>0</v>
      </c>
      <c r="V875" s="6"/>
      <c r="W875" s="104"/>
    </row>
    <row r="876" spans="1:23" s="102" customFormat="1" ht="31.5" outlineLevel="7" x14ac:dyDescent="0.25">
      <c r="A876" s="72" t="s">
        <v>592</v>
      </c>
      <c r="B876" s="106" t="s">
        <v>670</v>
      </c>
      <c r="C876" s="64" t="s">
        <v>755</v>
      </c>
      <c r="D876" s="64"/>
      <c r="E876" s="83" t="s">
        <v>757</v>
      </c>
      <c r="F876" s="6"/>
      <c r="G876" s="6"/>
      <c r="H876" s="6"/>
      <c r="I876" s="6">
        <f t="shared" ref="H876:L883" si="1181">I877</f>
        <v>1802.8</v>
      </c>
      <c r="J876" s="6">
        <f t="shared" ref="G876:L883" si="1182">J877</f>
        <v>0</v>
      </c>
      <c r="K876" s="6">
        <f t="shared" si="1182"/>
        <v>0</v>
      </c>
      <c r="L876" s="6">
        <f t="shared" si="1182"/>
        <v>1802.8</v>
      </c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104"/>
    </row>
    <row r="877" spans="1:23" s="102" customFormat="1" ht="31.5" outlineLevel="7" x14ac:dyDescent="0.25">
      <c r="A877" s="73" t="s">
        <v>592</v>
      </c>
      <c r="B877" s="221" t="s">
        <v>670</v>
      </c>
      <c r="C877" s="152" t="s">
        <v>755</v>
      </c>
      <c r="D877" s="152" t="s">
        <v>70</v>
      </c>
      <c r="E877" s="177" t="s">
        <v>445</v>
      </c>
      <c r="F877" s="6"/>
      <c r="G877" s="6"/>
      <c r="H877" s="6"/>
      <c r="I877" s="8">
        <v>1802.8</v>
      </c>
      <c r="J877" s="8"/>
      <c r="K877" s="8"/>
      <c r="L877" s="8">
        <f>SUM(H877:K877)</f>
        <v>1802.8</v>
      </c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104"/>
    </row>
    <row r="878" spans="1:23" s="102" customFormat="1" ht="37.5" customHeight="1" outlineLevel="7" x14ac:dyDescent="0.2">
      <c r="A878" s="76" t="s">
        <v>592</v>
      </c>
      <c r="B878" s="85" t="s">
        <v>670</v>
      </c>
      <c r="C878" s="72" t="s">
        <v>271</v>
      </c>
      <c r="D878" s="72"/>
      <c r="E878" s="25" t="s">
        <v>272</v>
      </c>
      <c r="F878" s="6"/>
      <c r="G878" s="6">
        <f t="shared" si="1182"/>
        <v>366.66667000000001</v>
      </c>
      <c r="H878" s="6">
        <f t="shared" si="1181"/>
        <v>366.66667000000001</v>
      </c>
      <c r="I878" s="6">
        <f t="shared" si="1181"/>
        <v>1099.98</v>
      </c>
      <c r="J878" s="6">
        <f t="shared" si="1182"/>
        <v>0</v>
      </c>
      <c r="K878" s="6">
        <f t="shared" si="1182"/>
        <v>0</v>
      </c>
      <c r="L878" s="6">
        <f t="shared" si="1181"/>
        <v>1466.6466700000001</v>
      </c>
      <c r="M878" s="6"/>
      <c r="N878" s="6"/>
      <c r="O878" s="6"/>
      <c r="P878" s="6">
        <f t="shared" ref="P878:Q881" si="1183">P879</f>
        <v>0</v>
      </c>
      <c r="Q878" s="6"/>
      <c r="R878" s="6"/>
      <c r="S878" s="6"/>
      <c r="T878" s="6"/>
      <c r="U878" s="6">
        <f t="shared" ref="U878:V881" si="1184">U879</f>
        <v>0</v>
      </c>
      <c r="V878" s="6"/>
      <c r="W878" s="104"/>
    </row>
    <row r="879" spans="1:23" s="102" customFormat="1" ht="15.75" outlineLevel="7" x14ac:dyDescent="0.2">
      <c r="A879" s="76" t="s">
        <v>592</v>
      </c>
      <c r="B879" s="85" t="s">
        <v>670</v>
      </c>
      <c r="C879" s="72" t="s">
        <v>273</v>
      </c>
      <c r="D879" s="72"/>
      <c r="E879" s="25" t="s">
        <v>274</v>
      </c>
      <c r="F879" s="6"/>
      <c r="G879" s="6">
        <f t="shared" si="1182"/>
        <v>366.66667000000001</v>
      </c>
      <c r="H879" s="6">
        <f t="shared" si="1181"/>
        <v>366.66667000000001</v>
      </c>
      <c r="I879" s="6">
        <f t="shared" si="1181"/>
        <v>1099.98</v>
      </c>
      <c r="J879" s="6">
        <f t="shared" si="1182"/>
        <v>0</v>
      </c>
      <c r="K879" s="6">
        <f t="shared" si="1182"/>
        <v>0</v>
      </c>
      <c r="L879" s="6">
        <f t="shared" si="1181"/>
        <v>1466.6466700000001</v>
      </c>
      <c r="M879" s="6"/>
      <c r="N879" s="6"/>
      <c r="O879" s="6"/>
      <c r="P879" s="6">
        <f t="shared" si="1183"/>
        <v>0</v>
      </c>
      <c r="Q879" s="6"/>
      <c r="R879" s="6"/>
      <c r="S879" s="6"/>
      <c r="T879" s="6"/>
      <c r="U879" s="6">
        <f t="shared" si="1184"/>
        <v>0</v>
      </c>
      <c r="V879" s="6"/>
      <c r="W879" s="104"/>
    </row>
    <row r="880" spans="1:23" s="102" customFormat="1" ht="31.5" outlineLevel="7" x14ac:dyDescent="0.2">
      <c r="A880" s="76" t="s">
        <v>592</v>
      </c>
      <c r="B880" s="85" t="s">
        <v>670</v>
      </c>
      <c r="C880" s="72" t="s">
        <v>399</v>
      </c>
      <c r="D880" s="72"/>
      <c r="E880" s="25" t="s">
        <v>400</v>
      </c>
      <c r="F880" s="6"/>
      <c r="G880" s="6">
        <f t="shared" si="1182"/>
        <v>366.66667000000001</v>
      </c>
      <c r="H880" s="6">
        <f t="shared" si="1181"/>
        <v>366.66667000000001</v>
      </c>
      <c r="I880" s="6">
        <f>I881+I883</f>
        <v>1099.98</v>
      </c>
      <c r="J880" s="6">
        <f t="shared" ref="J880:U880" si="1185">J881+J883</f>
        <v>0</v>
      </c>
      <c r="K880" s="6">
        <f t="shared" si="1185"/>
        <v>0</v>
      </c>
      <c r="L880" s="6">
        <f t="shared" si="1185"/>
        <v>1466.6466700000001</v>
      </c>
      <c r="M880" s="6">
        <f t="shared" si="1185"/>
        <v>0</v>
      </c>
      <c r="N880" s="6">
        <f t="shared" si="1185"/>
        <v>0</v>
      </c>
      <c r="O880" s="6">
        <f t="shared" si="1185"/>
        <v>0</v>
      </c>
      <c r="P880" s="6">
        <f t="shared" si="1185"/>
        <v>0</v>
      </c>
      <c r="Q880" s="6"/>
      <c r="R880" s="6">
        <f t="shared" si="1185"/>
        <v>0</v>
      </c>
      <c r="S880" s="6">
        <f t="shared" si="1185"/>
        <v>0</v>
      </c>
      <c r="T880" s="6">
        <f t="shared" si="1185"/>
        <v>0</v>
      </c>
      <c r="U880" s="6">
        <f t="shared" si="1185"/>
        <v>0</v>
      </c>
      <c r="V880" s="6"/>
      <c r="W880" s="104"/>
    </row>
    <row r="881" spans="1:23" s="102" customFormat="1" ht="15.75" hidden="1" outlineLevel="7" x14ac:dyDescent="0.2">
      <c r="A881" s="76" t="s">
        <v>592</v>
      </c>
      <c r="B881" s="85" t="s">
        <v>670</v>
      </c>
      <c r="C881" s="72" t="s">
        <v>669</v>
      </c>
      <c r="D881" s="73"/>
      <c r="E881" s="25" t="s">
        <v>672</v>
      </c>
      <c r="F881" s="6"/>
      <c r="G881" s="6">
        <f t="shared" si="1182"/>
        <v>366.66667000000001</v>
      </c>
      <c r="H881" s="6">
        <f t="shared" si="1182"/>
        <v>366.66667000000001</v>
      </c>
      <c r="I881" s="6">
        <f t="shared" si="1181"/>
        <v>0</v>
      </c>
      <c r="J881" s="6">
        <f t="shared" si="1182"/>
        <v>0</v>
      </c>
      <c r="K881" s="6">
        <f t="shared" si="1182"/>
        <v>0</v>
      </c>
      <c r="L881" s="6">
        <f t="shared" si="1182"/>
        <v>366.66667000000001</v>
      </c>
      <c r="M881" s="6"/>
      <c r="N881" s="6"/>
      <c r="O881" s="6"/>
      <c r="P881" s="6">
        <f t="shared" si="1183"/>
        <v>0</v>
      </c>
      <c r="Q881" s="6">
        <f t="shared" si="1183"/>
        <v>0</v>
      </c>
      <c r="R881" s="6"/>
      <c r="S881" s="6"/>
      <c r="T881" s="6"/>
      <c r="U881" s="6">
        <f t="shared" si="1184"/>
        <v>0</v>
      </c>
      <c r="V881" s="6">
        <f t="shared" si="1184"/>
        <v>0</v>
      </c>
      <c r="W881" s="104"/>
    </row>
    <row r="882" spans="1:23" s="102" customFormat="1" ht="31.5" hidden="1" outlineLevel="7" x14ac:dyDescent="0.2">
      <c r="A882" s="77" t="s">
        <v>592</v>
      </c>
      <c r="B882" s="95" t="s">
        <v>670</v>
      </c>
      <c r="C882" s="73" t="s">
        <v>669</v>
      </c>
      <c r="D882" s="73" t="s">
        <v>70</v>
      </c>
      <c r="E882" s="26" t="s">
        <v>71</v>
      </c>
      <c r="F882" s="6"/>
      <c r="G882" s="8">
        <v>366.66667000000001</v>
      </c>
      <c r="H882" s="8">
        <f>SUM(F882:G882)</f>
        <v>366.66667000000001</v>
      </c>
      <c r="I882" s="8"/>
      <c r="J882" s="8"/>
      <c r="K882" s="8"/>
      <c r="L882" s="8">
        <f>SUM(H882:K882)</f>
        <v>366.66667000000001</v>
      </c>
      <c r="M882" s="6"/>
      <c r="N882" s="6"/>
      <c r="O882" s="6"/>
      <c r="P882" s="8"/>
      <c r="Q882" s="8">
        <f>SUM(O882:P882)</f>
        <v>0</v>
      </c>
      <c r="R882" s="6"/>
      <c r="S882" s="6"/>
      <c r="T882" s="6"/>
      <c r="U882" s="8"/>
      <c r="V882" s="8">
        <f>SUM(T882:U882)</f>
        <v>0</v>
      </c>
      <c r="W882" s="104"/>
    </row>
    <row r="883" spans="1:23" s="102" customFormat="1" ht="15.75" outlineLevel="7" x14ac:dyDescent="0.2">
      <c r="A883" s="76" t="s">
        <v>592</v>
      </c>
      <c r="B883" s="85" t="s">
        <v>670</v>
      </c>
      <c r="C883" s="72" t="s">
        <v>669</v>
      </c>
      <c r="D883" s="73"/>
      <c r="E883" s="25" t="s">
        <v>758</v>
      </c>
      <c r="F883" s="6"/>
      <c r="G883" s="8"/>
      <c r="H883" s="8"/>
      <c r="I883" s="6">
        <f t="shared" si="1181"/>
        <v>1099.98</v>
      </c>
      <c r="J883" s="6">
        <f t="shared" si="1182"/>
        <v>0</v>
      </c>
      <c r="K883" s="6">
        <f t="shared" si="1182"/>
        <v>0</v>
      </c>
      <c r="L883" s="6">
        <f t="shared" si="1182"/>
        <v>1099.98</v>
      </c>
      <c r="M883" s="6"/>
      <c r="N883" s="6"/>
      <c r="O883" s="6"/>
      <c r="P883" s="8"/>
      <c r="Q883" s="8"/>
      <c r="R883" s="6"/>
      <c r="S883" s="6"/>
      <c r="T883" s="6"/>
      <c r="U883" s="8"/>
      <c r="V883" s="8"/>
      <c r="W883" s="104"/>
    </row>
    <row r="884" spans="1:23" s="102" customFormat="1" ht="31.5" outlineLevel="7" x14ac:dyDescent="0.2">
      <c r="A884" s="77" t="s">
        <v>592</v>
      </c>
      <c r="B884" s="95" t="s">
        <v>670</v>
      </c>
      <c r="C884" s="73" t="s">
        <v>669</v>
      </c>
      <c r="D884" s="73" t="s">
        <v>70</v>
      </c>
      <c r="E884" s="26" t="s">
        <v>71</v>
      </c>
      <c r="F884" s="6"/>
      <c r="G884" s="8"/>
      <c r="H884" s="8"/>
      <c r="I884" s="8">
        <v>1099.98</v>
      </c>
      <c r="J884" s="8"/>
      <c r="K884" s="8"/>
      <c r="L884" s="8">
        <f>SUM(H884:K884)</f>
        <v>1099.98</v>
      </c>
      <c r="M884" s="6"/>
      <c r="N884" s="6"/>
      <c r="O884" s="6"/>
      <c r="P884" s="8"/>
      <c r="Q884" s="8"/>
      <c r="R884" s="6"/>
      <c r="S884" s="6"/>
      <c r="T884" s="6"/>
      <c r="U884" s="8"/>
      <c r="V884" s="8"/>
      <c r="W884" s="104"/>
    </row>
    <row r="885" spans="1:23" s="102" customFormat="1" ht="15.75" outlineLevel="7" x14ac:dyDescent="0.2">
      <c r="A885" s="76" t="s">
        <v>592</v>
      </c>
      <c r="B885" s="76" t="s">
        <v>586</v>
      </c>
      <c r="C885" s="76"/>
      <c r="D885" s="76"/>
      <c r="E885" s="12" t="s">
        <v>587</v>
      </c>
      <c r="F885" s="6">
        <f>F886</f>
        <v>825</v>
      </c>
      <c r="G885" s="6">
        <f t="shared" ref="G885:V891" si="1186">G886</f>
        <v>678.97980000000007</v>
      </c>
      <c r="H885" s="6">
        <f t="shared" si="1186"/>
        <v>1503.9798000000001</v>
      </c>
      <c r="I885" s="6">
        <f t="shared" si="1186"/>
        <v>4511.9394000000002</v>
      </c>
      <c r="J885" s="6">
        <f t="shared" si="1186"/>
        <v>0</v>
      </c>
      <c r="K885" s="6">
        <f t="shared" si="1186"/>
        <v>0</v>
      </c>
      <c r="L885" s="6">
        <f t="shared" si="1186"/>
        <v>6015.9192000000003</v>
      </c>
      <c r="M885" s="6">
        <f t="shared" si="1186"/>
        <v>0</v>
      </c>
      <c r="N885" s="6">
        <f t="shared" si="1186"/>
        <v>0</v>
      </c>
      <c r="O885" s="6"/>
      <c r="P885" s="6">
        <f t="shared" si="1186"/>
        <v>0</v>
      </c>
      <c r="Q885" s="6"/>
      <c r="R885" s="6">
        <f t="shared" si="1186"/>
        <v>0</v>
      </c>
      <c r="S885" s="6">
        <f t="shared" si="1186"/>
        <v>0</v>
      </c>
      <c r="T885" s="6"/>
      <c r="U885" s="6">
        <f t="shared" si="1186"/>
        <v>0</v>
      </c>
      <c r="V885" s="6"/>
      <c r="W885" s="104"/>
    </row>
    <row r="886" spans="1:23" s="102" customFormat="1" ht="38.25" customHeight="1" outlineLevel="7" x14ac:dyDescent="0.2">
      <c r="A886" s="76" t="s">
        <v>592</v>
      </c>
      <c r="B886" s="76" t="s">
        <v>586</v>
      </c>
      <c r="C886" s="72" t="s">
        <v>271</v>
      </c>
      <c r="D886" s="72"/>
      <c r="E886" s="25" t="s">
        <v>272</v>
      </c>
      <c r="F886" s="6">
        <f>F887</f>
        <v>825</v>
      </c>
      <c r="G886" s="6">
        <f t="shared" si="1186"/>
        <v>678.97980000000007</v>
      </c>
      <c r="H886" s="6">
        <f t="shared" si="1186"/>
        <v>1503.9798000000001</v>
      </c>
      <c r="I886" s="6">
        <f t="shared" si="1186"/>
        <v>4511.9394000000002</v>
      </c>
      <c r="J886" s="6">
        <f t="shared" si="1186"/>
        <v>0</v>
      </c>
      <c r="K886" s="6">
        <f t="shared" si="1186"/>
        <v>0</v>
      </c>
      <c r="L886" s="6">
        <f t="shared" si="1186"/>
        <v>6015.9192000000003</v>
      </c>
      <c r="M886" s="6">
        <f t="shared" si="1186"/>
        <v>0</v>
      </c>
      <c r="N886" s="6">
        <f t="shared" si="1186"/>
        <v>0</v>
      </c>
      <c r="O886" s="6"/>
      <c r="P886" s="6">
        <f t="shared" si="1186"/>
        <v>0</v>
      </c>
      <c r="Q886" s="6"/>
      <c r="R886" s="6">
        <f t="shared" si="1186"/>
        <v>0</v>
      </c>
      <c r="S886" s="6">
        <f t="shared" si="1186"/>
        <v>0</v>
      </c>
      <c r="T886" s="6"/>
      <c r="U886" s="6">
        <f t="shared" si="1186"/>
        <v>0</v>
      </c>
      <c r="V886" s="6"/>
      <c r="W886" s="104"/>
    </row>
    <row r="887" spans="1:23" s="102" customFormat="1" ht="15.75" outlineLevel="7" x14ac:dyDescent="0.2">
      <c r="A887" s="76" t="s">
        <v>592</v>
      </c>
      <c r="B887" s="76" t="s">
        <v>586</v>
      </c>
      <c r="C887" s="72" t="s">
        <v>273</v>
      </c>
      <c r="D887" s="72"/>
      <c r="E887" s="25" t="s">
        <v>274</v>
      </c>
      <c r="F887" s="6">
        <f>F888</f>
        <v>825</v>
      </c>
      <c r="G887" s="6">
        <f t="shared" si="1186"/>
        <v>678.97980000000007</v>
      </c>
      <c r="H887" s="6">
        <f t="shared" si="1186"/>
        <v>1503.9798000000001</v>
      </c>
      <c r="I887" s="6">
        <f t="shared" si="1186"/>
        <v>4511.9394000000002</v>
      </c>
      <c r="J887" s="6">
        <f t="shared" si="1186"/>
        <v>0</v>
      </c>
      <c r="K887" s="6">
        <f t="shared" si="1186"/>
        <v>0</v>
      </c>
      <c r="L887" s="6">
        <f t="shared" si="1186"/>
        <v>6015.9192000000003</v>
      </c>
      <c r="M887" s="6">
        <f t="shared" si="1186"/>
        <v>0</v>
      </c>
      <c r="N887" s="6">
        <f t="shared" si="1186"/>
        <v>0</v>
      </c>
      <c r="O887" s="6"/>
      <c r="P887" s="6">
        <f t="shared" si="1186"/>
        <v>0</v>
      </c>
      <c r="Q887" s="6"/>
      <c r="R887" s="6">
        <f t="shared" si="1186"/>
        <v>0</v>
      </c>
      <c r="S887" s="6">
        <f t="shared" si="1186"/>
        <v>0</v>
      </c>
      <c r="T887" s="6"/>
      <c r="U887" s="6">
        <f t="shared" si="1186"/>
        <v>0</v>
      </c>
      <c r="V887" s="6"/>
      <c r="W887" s="104"/>
    </row>
    <row r="888" spans="1:23" s="102" customFormat="1" ht="31.5" outlineLevel="7" x14ac:dyDescent="0.2">
      <c r="A888" s="76" t="s">
        <v>592</v>
      </c>
      <c r="B888" s="76" t="s">
        <v>586</v>
      </c>
      <c r="C888" s="72" t="s">
        <v>275</v>
      </c>
      <c r="D888" s="72"/>
      <c r="E888" s="25" t="s">
        <v>276</v>
      </c>
      <c r="F888" s="6">
        <f>F889</f>
        <v>825</v>
      </c>
      <c r="G888" s="6">
        <f t="shared" si="1186"/>
        <v>678.97980000000007</v>
      </c>
      <c r="H888" s="6">
        <f t="shared" si="1186"/>
        <v>1503.9798000000001</v>
      </c>
      <c r="I888" s="6">
        <f>I889+I891</f>
        <v>4511.9394000000002</v>
      </c>
      <c r="J888" s="6">
        <f t="shared" ref="J888:U888" si="1187">J889+J891</f>
        <v>0</v>
      </c>
      <c r="K888" s="6">
        <f t="shared" si="1187"/>
        <v>0</v>
      </c>
      <c r="L888" s="6">
        <f t="shared" si="1187"/>
        <v>6015.9192000000003</v>
      </c>
      <c r="M888" s="6">
        <f t="shared" si="1187"/>
        <v>0</v>
      </c>
      <c r="N888" s="6">
        <f t="shared" si="1187"/>
        <v>0</v>
      </c>
      <c r="O888" s="6">
        <f t="shared" si="1187"/>
        <v>0</v>
      </c>
      <c r="P888" s="6">
        <f t="shared" si="1187"/>
        <v>0</v>
      </c>
      <c r="Q888" s="6"/>
      <c r="R888" s="6">
        <f t="shared" si="1187"/>
        <v>0</v>
      </c>
      <c r="S888" s="6">
        <f t="shared" si="1187"/>
        <v>0</v>
      </c>
      <c r="T888" s="6">
        <f t="shared" si="1187"/>
        <v>0</v>
      </c>
      <c r="U888" s="6">
        <f t="shared" si="1187"/>
        <v>0</v>
      </c>
      <c r="V888" s="6"/>
      <c r="W888" s="104"/>
    </row>
    <row r="889" spans="1:23" s="102" customFormat="1" ht="47.25" hidden="1" outlineLevel="7" x14ac:dyDescent="0.2">
      <c r="A889" s="76" t="s">
        <v>592</v>
      </c>
      <c r="B889" s="76" t="s">
        <v>586</v>
      </c>
      <c r="C889" s="76" t="s">
        <v>474</v>
      </c>
      <c r="D889" s="77"/>
      <c r="E889" s="12" t="s">
        <v>477</v>
      </c>
      <c r="F889" s="6">
        <f>F890</f>
        <v>825</v>
      </c>
      <c r="G889" s="6">
        <f t="shared" ref="G889:L891" si="1188">G890</f>
        <v>678.97980000000007</v>
      </c>
      <c r="H889" s="6">
        <f t="shared" si="1188"/>
        <v>1503.9798000000001</v>
      </c>
      <c r="I889" s="6">
        <f t="shared" si="1186"/>
        <v>0</v>
      </c>
      <c r="J889" s="6">
        <f t="shared" si="1188"/>
        <v>0</v>
      </c>
      <c r="K889" s="6">
        <f t="shared" si="1188"/>
        <v>0</v>
      </c>
      <c r="L889" s="6">
        <f t="shared" si="1188"/>
        <v>1503.9798000000001</v>
      </c>
      <c r="M889" s="6">
        <f t="shared" ref="M889:R889" si="1189">M890</f>
        <v>0</v>
      </c>
      <c r="N889" s="6">
        <f t="shared" ref="N889" si="1190">N890</f>
        <v>0</v>
      </c>
      <c r="O889" s="6"/>
      <c r="P889" s="6">
        <f t="shared" si="1186"/>
        <v>0</v>
      </c>
      <c r="Q889" s="6">
        <f t="shared" si="1186"/>
        <v>0</v>
      </c>
      <c r="R889" s="6">
        <f t="shared" si="1189"/>
        <v>0</v>
      </c>
      <c r="S889" s="6">
        <f t="shared" ref="S889" si="1191">S890</f>
        <v>0</v>
      </c>
      <c r="T889" s="6"/>
      <c r="U889" s="6">
        <f t="shared" si="1186"/>
        <v>0</v>
      </c>
      <c r="V889" s="6">
        <f t="shared" si="1186"/>
        <v>0</v>
      </c>
      <c r="W889" s="104"/>
    </row>
    <row r="890" spans="1:23" s="100" customFormat="1" ht="31.5" hidden="1" outlineLevel="7" x14ac:dyDescent="0.2">
      <c r="A890" s="77" t="s">
        <v>592</v>
      </c>
      <c r="B890" s="77" t="s">
        <v>586</v>
      </c>
      <c r="C890" s="77" t="s">
        <v>474</v>
      </c>
      <c r="D890" s="79" t="s">
        <v>70</v>
      </c>
      <c r="E890" s="15" t="s">
        <v>445</v>
      </c>
      <c r="F890" s="7">
        <v>825</v>
      </c>
      <c r="G890" s="8">
        <f>-419.7999+329.2374+270.603+498.9393</f>
        <v>678.97980000000007</v>
      </c>
      <c r="H890" s="8">
        <f>SUM(F890:G890)</f>
        <v>1503.9798000000001</v>
      </c>
      <c r="I890" s="8"/>
      <c r="J890" s="8"/>
      <c r="K890" s="8"/>
      <c r="L890" s="8">
        <f>SUM(H890:K890)</f>
        <v>1503.9798000000001</v>
      </c>
      <c r="M890" s="7"/>
      <c r="N890" s="7"/>
      <c r="O890" s="7"/>
      <c r="P890" s="8"/>
      <c r="Q890" s="8">
        <f>SUM(O890:P890)</f>
        <v>0</v>
      </c>
      <c r="R890" s="7"/>
      <c r="S890" s="7"/>
      <c r="T890" s="7"/>
      <c r="U890" s="8"/>
      <c r="V890" s="8">
        <f>SUM(T890:U890)</f>
        <v>0</v>
      </c>
      <c r="W890" s="104"/>
    </row>
    <row r="891" spans="1:23" s="100" customFormat="1" ht="47.25" outlineLevel="7" x14ac:dyDescent="0.2">
      <c r="A891" s="76" t="s">
        <v>592</v>
      </c>
      <c r="B891" s="76" t="s">
        <v>586</v>
      </c>
      <c r="C891" s="76" t="s">
        <v>474</v>
      </c>
      <c r="D891" s="77"/>
      <c r="E891" s="12" t="s">
        <v>759</v>
      </c>
      <c r="F891" s="7"/>
      <c r="G891" s="8"/>
      <c r="H891" s="8"/>
      <c r="I891" s="6">
        <f t="shared" si="1186"/>
        <v>4511.9394000000002</v>
      </c>
      <c r="J891" s="6">
        <f t="shared" si="1188"/>
        <v>0</v>
      </c>
      <c r="K891" s="6">
        <f t="shared" si="1188"/>
        <v>0</v>
      </c>
      <c r="L891" s="6">
        <f t="shared" si="1188"/>
        <v>4511.9394000000002</v>
      </c>
      <c r="M891" s="7"/>
      <c r="N891" s="7"/>
      <c r="O891" s="7"/>
      <c r="P891" s="8"/>
      <c r="Q891" s="8"/>
      <c r="R891" s="7"/>
      <c r="S891" s="7"/>
      <c r="T891" s="7"/>
      <c r="U891" s="8"/>
      <c r="V891" s="8"/>
      <c r="W891" s="104"/>
    </row>
    <row r="892" spans="1:23" s="100" customFormat="1" ht="31.5" outlineLevel="7" x14ac:dyDescent="0.2">
      <c r="A892" s="77" t="s">
        <v>592</v>
      </c>
      <c r="B892" s="77" t="s">
        <v>586</v>
      </c>
      <c r="C892" s="77" t="s">
        <v>474</v>
      </c>
      <c r="D892" s="79" t="s">
        <v>70</v>
      </c>
      <c r="E892" s="15" t="s">
        <v>445</v>
      </c>
      <c r="F892" s="7"/>
      <c r="G892" s="8"/>
      <c r="H892" s="8"/>
      <c r="I892" s="8">
        <v>4511.9394000000002</v>
      </c>
      <c r="J892" s="8"/>
      <c r="K892" s="8"/>
      <c r="L892" s="8">
        <f>SUM(H892:K892)</f>
        <v>4511.9394000000002</v>
      </c>
      <c r="M892" s="7"/>
      <c r="N892" s="7"/>
      <c r="O892" s="7"/>
      <c r="P892" s="8"/>
      <c r="Q892" s="8"/>
      <c r="R892" s="7"/>
      <c r="S892" s="7"/>
      <c r="T892" s="7"/>
      <c r="U892" s="8"/>
      <c r="V892" s="8"/>
      <c r="W892" s="104"/>
    </row>
    <row r="893" spans="1:23" ht="15.75" outlineLevel="7" x14ac:dyDescent="0.2">
      <c r="A893" s="77"/>
      <c r="B893" s="77"/>
      <c r="C893" s="77"/>
      <c r="D893" s="77"/>
      <c r="E893" s="13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104"/>
    </row>
    <row r="894" spans="1:23" ht="15.75" x14ac:dyDescent="0.2">
      <c r="A894" s="76" t="s">
        <v>599</v>
      </c>
      <c r="B894" s="76"/>
      <c r="C894" s="76"/>
      <c r="D894" s="76"/>
      <c r="E894" s="12" t="s">
        <v>600</v>
      </c>
      <c r="F894" s="6">
        <f t="shared" ref="F894:V894" si="1192">F895+F902+F911+F931+F1003</f>
        <v>262008.8</v>
      </c>
      <c r="G894" s="6">
        <f t="shared" si="1192"/>
        <v>7202.59</v>
      </c>
      <c r="H894" s="6">
        <f t="shared" si="1192"/>
        <v>269211.39</v>
      </c>
      <c r="I894" s="6">
        <f t="shared" si="1192"/>
        <v>-4210.8</v>
      </c>
      <c r="J894" s="6">
        <f t="shared" si="1192"/>
        <v>271.89308</v>
      </c>
      <c r="K894" s="6">
        <f t="shared" si="1192"/>
        <v>7865.8236099999995</v>
      </c>
      <c r="L894" s="6">
        <f t="shared" si="1192"/>
        <v>273138.30669</v>
      </c>
      <c r="M894" s="6">
        <f t="shared" si="1192"/>
        <v>261743.9</v>
      </c>
      <c r="N894" s="6">
        <f t="shared" si="1192"/>
        <v>0</v>
      </c>
      <c r="O894" s="6">
        <f t="shared" si="1192"/>
        <v>261743.9</v>
      </c>
      <c r="P894" s="6">
        <f t="shared" si="1192"/>
        <v>-9312.637999999999</v>
      </c>
      <c r="Q894" s="6">
        <f t="shared" si="1192"/>
        <v>252431.26199999999</v>
      </c>
      <c r="R894" s="6">
        <f t="shared" si="1192"/>
        <v>241719.2</v>
      </c>
      <c r="S894" s="6">
        <f t="shared" si="1192"/>
        <v>0</v>
      </c>
      <c r="T894" s="6">
        <f t="shared" si="1192"/>
        <v>241719.2</v>
      </c>
      <c r="U894" s="6">
        <f t="shared" si="1192"/>
        <v>9729.1999999999989</v>
      </c>
      <c r="V894" s="6">
        <f t="shared" si="1192"/>
        <v>251448.40000000002</v>
      </c>
      <c r="W894" s="104"/>
    </row>
    <row r="895" spans="1:23" ht="15.75" hidden="1" x14ac:dyDescent="0.2">
      <c r="A895" s="76" t="s">
        <v>599</v>
      </c>
      <c r="B895" s="76" t="s">
        <v>499</v>
      </c>
      <c r="C895" s="76"/>
      <c r="D895" s="76"/>
      <c r="E895" s="91" t="s">
        <v>500</v>
      </c>
      <c r="F895" s="6">
        <f t="shared" ref="F895:V900" si="1193">F896</f>
        <v>39</v>
      </c>
      <c r="G895" s="6">
        <f t="shared" si="1193"/>
        <v>0</v>
      </c>
      <c r="H895" s="6">
        <f t="shared" si="1193"/>
        <v>39</v>
      </c>
      <c r="I895" s="6">
        <f t="shared" si="1193"/>
        <v>0</v>
      </c>
      <c r="J895" s="6">
        <f t="shared" si="1193"/>
        <v>0</v>
      </c>
      <c r="K895" s="6">
        <f t="shared" si="1193"/>
        <v>0</v>
      </c>
      <c r="L895" s="6">
        <f t="shared" si="1193"/>
        <v>39</v>
      </c>
      <c r="M895" s="6">
        <f t="shared" ref="M895:M900" si="1194">M896</f>
        <v>39</v>
      </c>
      <c r="N895" s="6">
        <f t="shared" si="1193"/>
        <v>0</v>
      </c>
      <c r="O895" s="6">
        <f t="shared" si="1193"/>
        <v>39</v>
      </c>
      <c r="P895" s="6">
        <f t="shared" si="1193"/>
        <v>0</v>
      </c>
      <c r="Q895" s="6">
        <f t="shared" si="1193"/>
        <v>39</v>
      </c>
      <c r="R895" s="6">
        <f t="shared" ref="R895:R900" si="1195">R896</f>
        <v>39</v>
      </c>
      <c r="S895" s="6">
        <f t="shared" si="1193"/>
        <v>0</v>
      </c>
      <c r="T895" s="6">
        <f t="shared" si="1193"/>
        <v>39</v>
      </c>
      <c r="U895" s="6">
        <f t="shared" si="1193"/>
        <v>0</v>
      </c>
      <c r="V895" s="6">
        <f t="shared" si="1193"/>
        <v>39</v>
      </c>
      <c r="W895" s="104"/>
    </row>
    <row r="896" spans="1:23" ht="15.75" hidden="1" outlineLevel="1" x14ac:dyDescent="0.2">
      <c r="A896" s="76" t="s">
        <v>599</v>
      </c>
      <c r="B896" s="76" t="s">
        <v>503</v>
      </c>
      <c r="C896" s="76"/>
      <c r="D896" s="76"/>
      <c r="E896" s="12" t="s">
        <v>504</v>
      </c>
      <c r="F896" s="6">
        <f t="shared" si="1193"/>
        <v>39</v>
      </c>
      <c r="G896" s="6">
        <f t="shared" si="1193"/>
        <v>0</v>
      </c>
      <c r="H896" s="6">
        <f t="shared" si="1193"/>
        <v>39</v>
      </c>
      <c r="I896" s="6">
        <f t="shared" si="1193"/>
        <v>0</v>
      </c>
      <c r="J896" s="6">
        <f t="shared" si="1193"/>
        <v>0</v>
      </c>
      <c r="K896" s="6">
        <f t="shared" si="1193"/>
        <v>0</v>
      </c>
      <c r="L896" s="6">
        <f t="shared" si="1193"/>
        <v>39</v>
      </c>
      <c r="M896" s="6">
        <f t="shared" si="1194"/>
        <v>39</v>
      </c>
      <c r="N896" s="6">
        <f t="shared" si="1193"/>
        <v>0</v>
      </c>
      <c r="O896" s="6">
        <f t="shared" si="1193"/>
        <v>39</v>
      </c>
      <c r="P896" s="6">
        <f t="shared" si="1193"/>
        <v>0</v>
      </c>
      <c r="Q896" s="6">
        <f t="shared" si="1193"/>
        <v>39</v>
      </c>
      <c r="R896" s="6">
        <f t="shared" si="1195"/>
        <v>39</v>
      </c>
      <c r="S896" s="6">
        <f t="shared" si="1193"/>
        <v>0</v>
      </c>
      <c r="T896" s="6">
        <f t="shared" si="1193"/>
        <v>39</v>
      </c>
      <c r="U896" s="6">
        <f t="shared" si="1193"/>
        <v>0</v>
      </c>
      <c r="V896" s="6">
        <f t="shared" si="1193"/>
        <v>39</v>
      </c>
      <c r="W896" s="104"/>
    </row>
    <row r="897" spans="1:23" ht="31.5" hidden="1" outlineLevel="2" x14ac:dyDescent="0.2">
      <c r="A897" s="76" t="s">
        <v>599</v>
      </c>
      <c r="B897" s="76" t="s">
        <v>503</v>
      </c>
      <c r="C897" s="76" t="s">
        <v>34</v>
      </c>
      <c r="D897" s="76"/>
      <c r="E897" s="12" t="s">
        <v>35</v>
      </c>
      <c r="F897" s="6">
        <f t="shared" si="1193"/>
        <v>39</v>
      </c>
      <c r="G897" s="6">
        <f t="shared" si="1193"/>
        <v>0</v>
      </c>
      <c r="H897" s="6">
        <f t="shared" si="1193"/>
        <v>39</v>
      </c>
      <c r="I897" s="6">
        <f t="shared" si="1193"/>
        <v>0</v>
      </c>
      <c r="J897" s="6">
        <f t="shared" si="1193"/>
        <v>0</v>
      </c>
      <c r="K897" s="6">
        <f t="shared" si="1193"/>
        <v>0</v>
      </c>
      <c r="L897" s="6">
        <f t="shared" si="1193"/>
        <v>39</v>
      </c>
      <c r="M897" s="6">
        <f t="shared" si="1194"/>
        <v>39</v>
      </c>
      <c r="N897" s="6">
        <f t="shared" si="1193"/>
        <v>0</v>
      </c>
      <c r="O897" s="6">
        <f t="shared" si="1193"/>
        <v>39</v>
      </c>
      <c r="P897" s="6">
        <f t="shared" si="1193"/>
        <v>0</v>
      </c>
      <c r="Q897" s="6">
        <f t="shared" si="1193"/>
        <v>39</v>
      </c>
      <c r="R897" s="6">
        <f t="shared" si="1195"/>
        <v>39</v>
      </c>
      <c r="S897" s="6">
        <f t="shared" si="1193"/>
        <v>0</v>
      </c>
      <c r="T897" s="6">
        <f t="shared" si="1193"/>
        <v>39</v>
      </c>
      <c r="U897" s="6">
        <f t="shared" si="1193"/>
        <v>0</v>
      </c>
      <c r="V897" s="6">
        <f t="shared" si="1193"/>
        <v>39</v>
      </c>
      <c r="W897" s="104"/>
    </row>
    <row r="898" spans="1:23" ht="15.75" hidden="1" outlineLevel="3" x14ac:dyDescent="0.2">
      <c r="A898" s="76" t="s">
        <v>599</v>
      </c>
      <c r="B898" s="76" t="s">
        <v>503</v>
      </c>
      <c r="C898" s="76" t="s">
        <v>76</v>
      </c>
      <c r="D898" s="76"/>
      <c r="E898" s="12" t="s">
        <v>77</v>
      </c>
      <c r="F898" s="6">
        <f t="shared" si="1193"/>
        <v>39</v>
      </c>
      <c r="G898" s="6">
        <f t="shared" si="1193"/>
        <v>0</v>
      </c>
      <c r="H898" s="6">
        <f t="shared" si="1193"/>
        <v>39</v>
      </c>
      <c r="I898" s="6">
        <f t="shared" si="1193"/>
        <v>0</v>
      </c>
      <c r="J898" s="6">
        <f t="shared" si="1193"/>
        <v>0</v>
      </c>
      <c r="K898" s="6">
        <f t="shared" si="1193"/>
        <v>0</v>
      </c>
      <c r="L898" s="6">
        <f t="shared" si="1193"/>
        <v>39</v>
      </c>
      <c r="M898" s="6">
        <f t="shared" si="1194"/>
        <v>39</v>
      </c>
      <c r="N898" s="6">
        <f t="shared" si="1193"/>
        <v>0</v>
      </c>
      <c r="O898" s="6">
        <f t="shared" si="1193"/>
        <v>39</v>
      </c>
      <c r="P898" s="6">
        <f t="shared" si="1193"/>
        <v>0</v>
      </c>
      <c r="Q898" s="6">
        <f t="shared" si="1193"/>
        <v>39</v>
      </c>
      <c r="R898" s="6">
        <f t="shared" si="1195"/>
        <v>39</v>
      </c>
      <c r="S898" s="6">
        <f t="shared" si="1193"/>
        <v>0</v>
      </c>
      <c r="T898" s="6">
        <f t="shared" si="1193"/>
        <v>39</v>
      </c>
      <c r="U898" s="6">
        <f t="shared" si="1193"/>
        <v>0</v>
      </c>
      <c r="V898" s="6">
        <f t="shared" si="1193"/>
        <v>39</v>
      </c>
      <c r="W898" s="104"/>
    </row>
    <row r="899" spans="1:23" ht="30.75" hidden="1" customHeight="1" outlineLevel="4" x14ac:dyDescent="0.2">
      <c r="A899" s="76" t="s">
        <v>599</v>
      </c>
      <c r="B899" s="76" t="s">
        <v>503</v>
      </c>
      <c r="C899" s="76" t="s">
        <v>78</v>
      </c>
      <c r="D899" s="76"/>
      <c r="E899" s="12" t="s">
        <v>79</v>
      </c>
      <c r="F899" s="6">
        <f t="shared" si="1193"/>
        <v>39</v>
      </c>
      <c r="G899" s="6">
        <f t="shared" si="1193"/>
        <v>0</v>
      </c>
      <c r="H899" s="6">
        <f t="shared" si="1193"/>
        <v>39</v>
      </c>
      <c r="I899" s="6">
        <f t="shared" si="1193"/>
        <v>0</v>
      </c>
      <c r="J899" s="6">
        <f t="shared" si="1193"/>
        <v>0</v>
      </c>
      <c r="K899" s="6">
        <f t="shared" si="1193"/>
        <v>0</v>
      </c>
      <c r="L899" s="6">
        <f t="shared" si="1193"/>
        <v>39</v>
      </c>
      <c r="M899" s="6">
        <f t="shared" si="1194"/>
        <v>39</v>
      </c>
      <c r="N899" s="6">
        <f t="shared" si="1193"/>
        <v>0</v>
      </c>
      <c r="O899" s="6">
        <f t="shared" si="1193"/>
        <v>39</v>
      </c>
      <c r="P899" s="6">
        <f t="shared" si="1193"/>
        <v>0</v>
      </c>
      <c r="Q899" s="6">
        <f t="shared" si="1193"/>
        <v>39</v>
      </c>
      <c r="R899" s="6">
        <f t="shared" si="1195"/>
        <v>39</v>
      </c>
      <c r="S899" s="6">
        <f t="shared" si="1193"/>
        <v>0</v>
      </c>
      <c r="T899" s="6">
        <f t="shared" si="1193"/>
        <v>39</v>
      </c>
      <c r="U899" s="6">
        <f t="shared" si="1193"/>
        <v>0</v>
      </c>
      <c r="V899" s="6">
        <f t="shared" si="1193"/>
        <v>39</v>
      </c>
      <c r="W899" s="104"/>
    </row>
    <row r="900" spans="1:23" ht="15.75" hidden="1" outlineLevel="5" x14ac:dyDescent="0.2">
      <c r="A900" s="76" t="s">
        <v>599</v>
      </c>
      <c r="B900" s="76" t="s">
        <v>503</v>
      </c>
      <c r="C900" s="76" t="s">
        <v>80</v>
      </c>
      <c r="D900" s="76"/>
      <c r="E900" s="12" t="s">
        <v>81</v>
      </c>
      <c r="F900" s="6">
        <f t="shared" si="1193"/>
        <v>39</v>
      </c>
      <c r="G900" s="6">
        <f t="shared" si="1193"/>
        <v>0</v>
      </c>
      <c r="H900" s="6">
        <f t="shared" si="1193"/>
        <v>39</v>
      </c>
      <c r="I900" s="6">
        <f t="shared" si="1193"/>
        <v>0</v>
      </c>
      <c r="J900" s="6">
        <f t="shared" si="1193"/>
        <v>0</v>
      </c>
      <c r="K900" s="6">
        <f t="shared" si="1193"/>
        <v>0</v>
      </c>
      <c r="L900" s="6">
        <f t="shared" si="1193"/>
        <v>39</v>
      </c>
      <c r="M900" s="6">
        <f t="shared" si="1194"/>
        <v>39</v>
      </c>
      <c r="N900" s="6">
        <f t="shared" si="1193"/>
        <v>0</v>
      </c>
      <c r="O900" s="6">
        <f t="shared" si="1193"/>
        <v>39</v>
      </c>
      <c r="P900" s="6">
        <f t="shared" si="1193"/>
        <v>0</v>
      </c>
      <c r="Q900" s="6">
        <f t="shared" si="1193"/>
        <v>39</v>
      </c>
      <c r="R900" s="6">
        <f t="shared" si="1195"/>
        <v>39</v>
      </c>
      <c r="S900" s="6">
        <f t="shared" si="1193"/>
        <v>0</v>
      </c>
      <c r="T900" s="6">
        <f t="shared" si="1193"/>
        <v>39</v>
      </c>
      <c r="U900" s="6">
        <f t="shared" si="1193"/>
        <v>0</v>
      </c>
      <c r="V900" s="6">
        <f t="shared" si="1193"/>
        <v>39</v>
      </c>
      <c r="W900" s="104"/>
    </row>
    <row r="901" spans="1:23" ht="15.75" hidden="1" outlineLevel="7" x14ac:dyDescent="0.2">
      <c r="A901" s="77" t="s">
        <v>599</v>
      </c>
      <c r="B901" s="77" t="s">
        <v>503</v>
      </c>
      <c r="C901" s="77" t="s">
        <v>80</v>
      </c>
      <c r="D901" s="77" t="s">
        <v>7</v>
      </c>
      <c r="E901" s="13" t="s">
        <v>8</v>
      </c>
      <c r="F901" s="7">
        <v>39</v>
      </c>
      <c r="G901" s="7"/>
      <c r="H901" s="7">
        <f>SUM(F901:G901)</f>
        <v>39</v>
      </c>
      <c r="I901" s="7"/>
      <c r="J901" s="7"/>
      <c r="K901" s="7"/>
      <c r="L901" s="7">
        <f>SUM(H901:K901)</f>
        <v>39</v>
      </c>
      <c r="M901" s="7">
        <v>39</v>
      </c>
      <c r="N901" s="7"/>
      <c r="O901" s="7">
        <f>SUM(M901:N901)</f>
        <v>39</v>
      </c>
      <c r="P901" s="7"/>
      <c r="Q901" s="7">
        <f>SUM(O901:P901)</f>
        <v>39</v>
      </c>
      <c r="R901" s="7">
        <v>39</v>
      </c>
      <c r="S901" s="7"/>
      <c r="T901" s="7">
        <f>SUM(R901:S901)</f>
        <v>39</v>
      </c>
      <c r="U901" s="7"/>
      <c r="V901" s="7">
        <f>SUM(T901:U901)</f>
        <v>39</v>
      </c>
      <c r="W901" s="104"/>
    </row>
    <row r="902" spans="1:23" ht="15.75" outlineLevel="7" x14ac:dyDescent="0.2">
      <c r="A902" s="76" t="s">
        <v>599</v>
      </c>
      <c r="B902" s="76" t="s">
        <v>534</v>
      </c>
      <c r="C902" s="77"/>
      <c r="D902" s="77"/>
      <c r="E902" s="91" t="s">
        <v>535</v>
      </c>
      <c r="F902" s="6">
        <f t="shared" ref="F902:V906" si="1196">F903</f>
        <v>200</v>
      </c>
      <c r="G902" s="6">
        <f t="shared" si="1196"/>
        <v>0</v>
      </c>
      <c r="H902" s="6">
        <f t="shared" si="1196"/>
        <v>200</v>
      </c>
      <c r="I902" s="6">
        <f t="shared" si="1196"/>
        <v>0</v>
      </c>
      <c r="J902" s="6">
        <f t="shared" si="1196"/>
        <v>0</v>
      </c>
      <c r="K902" s="6">
        <f t="shared" si="1196"/>
        <v>54.098199999999999</v>
      </c>
      <c r="L902" s="6">
        <f t="shared" si="1196"/>
        <v>254.09819999999999</v>
      </c>
      <c r="M902" s="6">
        <f t="shared" ref="M902:M906" si="1197">M903</f>
        <v>200</v>
      </c>
      <c r="N902" s="6">
        <f t="shared" si="1196"/>
        <v>0</v>
      </c>
      <c r="O902" s="6">
        <f t="shared" si="1196"/>
        <v>200</v>
      </c>
      <c r="P902" s="6">
        <f t="shared" si="1196"/>
        <v>0</v>
      </c>
      <c r="Q902" s="6">
        <f t="shared" si="1196"/>
        <v>200</v>
      </c>
      <c r="R902" s="6">
        <f t="shared" ref="R902:R906" si="1198">R903</f>
        <v>200</v>
      </c>
      <c r="S902" s="6">
        <f t="shared" si="1196"/>
        <v>0</v>
      </c>
      <c r="T902" s="6">
        <f t="shared" si="1196"/>
        <v>200</v>
      </c>
      <c r="U902" s="6">
        <f t="shared" si="1196"/>
        <v>0</v>
      </c>
      <c r="V902" s="6">
        <f t="shared" si="1196"/>
        <v>200</v>
      </c>
      <c r="W902" s="104"/>
    </row>
    <row r="903" spans="1:23" ht="15.75" outlineLevel="1" x14ac:dyDescent="0.2">
      <c r="A903" s="76" t="s">
        <v>599</v>
      </c>
      <c r="B903" s="76" t="s">
        <v>547</v>
      </c>
      <c r="C903" s="76"/>
      <c r="D903" s="76"/>
      <c r="E903" s="12" t="s">
        <v>548</v>
      </c>
      <c r="F903" s="6">
        <f t="shared" si="1196"/>
        <v>200</v>
      </c>
      <c r="G903" s="6">
        <f t="shared" si="1196"/>
        <v>0</v>
      </c>
      <c r="H903" s="6">
        <f t="shared" si="1196"/>
        <v>200</v>
      </c>
      <c r="I903" s="6">
        <f t="shared" si="1196"/>
        <v>0</v>
      </c>
      <c r="J903" s="6">
        <f t="shared" si="1196"/>
        <v>0</v>
      </c>
      <c r="K903" s="6">
        <f t="shared" si="1196"/>
        <v>54.098199999999999</v>
      </c>
      <c r="L903" s="6">
        <f t="shared" si="1196"/>
        <v>254.09819999999999</v>
      </c>
      <c r="M903" s="6">
        <f t="shared" si="1197"/>
        <v>200</v>
      </c>
      <c r="N903" s="6">
        <f t="shared" si="1196"/>
        <v>0</v>
      </c>
      <c r="O903" s="6">
        <f t="shared" si="1196"/>
        <v>200</v>
      </c>
      <c r="P903" s="6">
        <f t="shared" si="1196"/>
        <v>0</v>
      </c>
      <c r="Q903" s="6">
        <f t="shared" si="1196"/>
        <v>200</v>
      </c>
      <c r="R903" s="6">
        <f t="shared" si="1198"/>
        <v>200</v>
      </c>
      <c r="S903" s="6">
        <f t="shared" si="1196"/>
        <v>0</v>
      </c>
      <c r="T903" s="6">
        <f t="shared" si="1196"/>
        <v>200</v>
      </c>
      <c r="U903" s="6">
        <f t="shared" si="1196"/>
        <v>0</v>
      </c>
      <c r="V903" s="6">
        <f t="shared" si="1196"/>
        <v>200</v>
      </c>
      <c r="W903" s="104"/>
    </row>
    <row r="904" spans="1:23" ht="31.5" outlineLevel="2" x14ac:dyDescent="0.2">
      <c r="A904" s="76" t="s">
        <v>599</v>
      </c>
      <c r="B904" s="76" t="s">
        <v>547</v>
      </c>
      <c r="C904" s="76" t="s">
        <v>166</v>
      </c>
      <c r="D904" s="76"/>
      <c r="E904" s="12" t="s">
        <v>167</v>
      </c>
      <c r="F904" s="6">
        <f t="shared" si="1196"/>
        <v>200</v>
      </c>
      <c r="G904" s="6">
        <f t="shared" si="1196"/>
        <v>0</v>
      </c>
      <c r="H904" s="6">
        <f t="shared" si="1196"/>
        <v>200</v>
      </c>
      <c r="I904" s="6">
        <f t="shared" si="1196"/>
        <v>0</v>
      </c>
      <c r="J904" s="6">
        <f t="shared" si="1196"/>
        <v>0</v>
      </c>
      <c r="K904" s="6">
        <f t="shared" si="1196"/>
        <v>54.098199999999999</v>
      </c>
      <c r="L904" s="6">
        <f t="shared" si="1196"/>
        <v>254.09819999999999</v>
      </c>
      <c r="M904" s="6">
        <f t="shared" si="1197"/>
        <v>200</v>
      </c>
      <c r="N904" s="6">
        <f t="shared" si="1196"/>
        <v>0</v>
      </c>
      <c r="O904" s="6">
        <f t="shared" si="1196"/>
        <v>200</v>
      </c>
      <c r="P904" s="6">
        <f t="shared" si="1196"/>
        <v>0</v>
      </c>
      <c r="Q904" s="6">
        <f t="shared" si="1196"/>
        <v>200</v>
      </c>
      <c r="R904" s="6">
        <f t="shared" si="1198"/>
        <v>200</v>
      </c>
      <c r="S904" s="6">
        <f t="shared" si="1196"/>
        <v>0</v>
      </c>
      <c r="T904" s="6">
        <f t="shared" si="1196"/>
        <v>200</v>
      </c>
      <c r="U904" s="6">
        <f t="shared" si="1196"/>
        <v>0</v>
      </c>
      <c r="V904" s="6">
        <f t="shared" si="1196"/>
        <v>200</v>
      </c>
      <c r="W904" s="104"/>
    </row>
    <row r="905" spans="1:23" ht="15.75" outlineLevel="3" x14ac:dyDescent="0.2">
      <c r="A905" s="76" t="s">
        <v>599</v>
      </c>
      <c r="B905" s="76" t="s">
        <v>547</v>
      </c>
      <c r="C905" s="76" t="s">
        <v>168</v>
      </c>
      <c r="D905" s="76"/>
      <c r="E905" s="12" t="s">
        <v>169</v>
      </c>
      <c r="F905" s="6">
        <f t="shared" si="1196"/>
        <v>200</v>
      </c>
      <c r="G905" s="6">
        <f t="shared" si="1196"/>
        <v>0</v>
      </c>
      <c r="H905" s="6">
        <f t="shared" si="1196"/>
        <v>200</v>
      </c>
      <c r="I905" s="6">
        <f t="shared" si="1196"/>
        <v>0</v>
      </c>
      <c r="J905" s="6">
        <f t="shared" si="1196"/>
        <v>0</v>
      </c>
      <c r="K905" s="6">
        <f t="shared" si="1196"/>
        <v>54.098199999999999</v>
      </c>
      <c r="L905" s="6">
        <f t="shared" si="1196"/>
        <v>254.09819999999999</v>
      </c>
      <c r="M905" s="6">
        <f t="shared" si="1197"/>
        <v>200</v>
      </c>
      <c r="N905" s="6">
        <f t="shared" si="1196"/>
        <v>0</v>
      </c>
      <c r="O905" s="6">
        <f t="shared" si="1196"/>
        <v>200</v>
      </c>
      <c r="P905" s="6">
        <f t="shared" si="1196"/>
        <v>0</v>
      </c>
      <c r="Q905" s="6">
        <f t="shared" si="1196"/>
        <v>200</v>
      </c>
      <c r="R905" s="6">
        <f t="shared" si="1198"/>
        <v>200</v>
      </c>
      <c r="S905" s="6">
        <f t="shared" si="1196"/>
        <v>0</v>
      </c>
      <c r="T905" s="6">
        <f t="shared" si="1196"/>
        <v>200</v>
      </c>
      <c r="U905" s="6">
        <f t="shared" si="1196"/>
        <v>0</v>
      </c>
      <c r="V905" s="6">
        <f t="shared" si="1196"/>
        <v>200</v>
      </c>
      <c r="W905" s="104"/>
    </row>
    <row r="906" spans="1:23" ht="31.5" outlineLevel="4" x14ac:dyDescent="0.2">
      <c r="A906" s="76" t="s">
        <v>599</v>
      </c>
      <c r="B906" s="76" t="s">
        <v>547</v>
      </c>
      <c r="C906" s="76" t="s">
        <v>170</v>
      </c>
      <c r="D906" s="76"/>
      <c r="E906" s="12" t="s">
        <v>460</v>
      </c>
      <c r="F906" s="6">
        <f t="shared" si="1196"/>
        <v>200</v>
      </c>
      <c r="G906" s="6">
        <f t="shared" si="1196"/>
        <v>0</v>
      </c>
      <c r="H906" s="6">
        <f t="shared" si="1196"/>
        <v>200</v>
      </c>
      <c r="I906" s="6">
        <f t="shared" si="1196"/>
        <v>0</v>
      </c>
      <c r="J906" s="6">
        <f t="shared" si="1196"/>
        <v>0</v>
      </c>
      <c r="K906" s="6">
        <f t="shared" si="1196"/>
        <v>54.098199999999999</v>
      </c>
      <c r="L906" s="6">
        <f t="shared" si="1196"/>
        <v>254.09819999999999</v>
      </c>
      <c r="M906" s="6">
        <f t="shared" si="1197"/>
        <v>200</v>
      </c>
      <c r="N906" s="6">
        <f t="shared" si="1196"/>
        <v>0</v>
      </c>
      <c r="O906" s="6">
        <f t="shared" si="1196"/>
        <v>200</v>
      </c>
      <c r="P906" s="6">
        <f t="shared" si="1196"/>
        <v>0</v>
      </c>
      <c r="Q906" s="6">
        <f t="shared" si="1196"/>
        <v>200</v>
      </c>
      <c r="R906" s="6">
        <f t="shared" si="1198"/>
        <v>200</v>
      </c>
      <c r="S906" s="6">
        <f t="shared" si="1196"/>
        <v>0</v>
      </c>
      <c r="T906" s="6">
        <f t="shared" si="1196"/>
        <v>200</v>
      </c>
      <c r="U906" s="6">
        <f t="shared" si="1196"/>
        <v>0</v>
      </c>
      <c r="V906" s="6">
        <f t="shared" si="1196"/>
        <v>200</v>
      </c>
      <c r="W906" s="104"/>
    </row>
    <row r="907" spans="1:23" ht="31.5" outlineLevel="5" collapsed="1" x14ac:dyDescent="0.2">
      <c r="A907" s="76" t="s">
        <v>599</v>
      </c>
      <c r="B907" s="76" t="s">
        <v>547</v>
      </c>
      <c r="C907" s="76" t="s">
        <v>348</v>
      </c>
      <c r="D907" s="76"/>
      <c r="E907" s="12" t="s">
        <v>349</v>
      </c>
      <c r="F907" s="6">
        <f t="shared" ref="F907:T907" si="1199">F908+F909+F910</f>
        <v>200</v>
      </c>
      <c r="G907" s="6">
        <f t="shared" ref="G907:J907" si="1200">G908+G909+G910</f>
        <v>0</v>
      </c>
      <c r="H907" s="6">
        <f t="shared" si="1200"/>
        <v>200</v>
      </c>
      <c r="I907" s="6">
        <f t="shared" si="1200"/>
        <v>0</v>
      </c>
      <c r="J907" s="6">
        <f t="shared" si="1200"/>
        <v>0</v>
      </c>
      <c r="K907" s="6">
        <f t="shared" ref="K907:L907" si="1201">K908+K909+K910</f>
        <v>54.098199999999999</v>
      </c>
      <c r="L907" s="6">
        <f t="shared" si="1201"/>
        <v>254.09819999999999</v>
      </c>
      <c r="M907" s="6">
        <f t="shared" si="1199"/>
        <v>200</v>
      </c>
      <c r="N907" s="6">
        <f t="shared" si="1199"/>
        <v>0</v>
      </c>
      <c r="O907" s="6">
        <f t="shared" si="1199"/>
        <v>200</v>
      </c>
      <c r="P907" s="6">
        <f t="shared" si="1199"/>
        <v>0</v>
      </c>
      <c r="Q907" s="6">
        <f t="shared" si="1199"/>
        <v>200</v>
      </c>
      <c r="R907" s="6">
        <f t="shared" si="1199"/>
        <v>200</v>
      </c>
      <c r="S907" s="6">
        <f t="shared" si="1199"/>
        <v>0</v>
      </c>
      <c r="T907" s="6">
        <f t="shared" si="1199"/>
        <v>200</v>
      </c>
      <c r="U907" s="6">
        <f t="shared" ref="U907:V907" si="1202">U908+U909+U910</f>
        <v>0</v>
      </c>
      <c r="V907" s="6">
        <f t="shared" si="1202"/>
        <v>200</v>
      </c>
      <c r="W907" s="104"/>
    </row>
    <row r="908" spans="1:23" ht="15.75" hidden="1" outlineLevel="7" x14ac:dyDescent="0.2">
      <c r="A908" s="77" t="s">
        <v>599</v>
      </c>
      <c r="B908" s="77" t="s">
        <v>547</v>
      </c>
      <c r="C908" s="77" t="s">
        <v>348</v>
      </c>
      <c r="D908" s="77" t="s">
        <v>7</v>
      </c>
      <c r="E908" s="13" t="s">
        <v>8</v>
      </c>
      <c r="F908" s="7">
        <v>100</v>
      </c>
      <c r="G908" s="7"/>
      <c r="H908" s="7">
        <f t="shared" ref="H908:H910" si="1203">SUM(F908:G908)</f>
        <v>100</v>
      </c>
      <c r="I908" s="7"/>
      <c r="J908" s="7"/>
      <c r="K908" s="7"/>
      <c r="L908" s="7">
        <f>SUM(H908:K908)</f>
        <v>100</v>
      </c>
      <c r="M908" s="7">
        <v>100</v>
      </c>
      <c r="N908" s="7"/>
      <c r="O908" s="7">
        <f t="shared" ref="O908:O910" si="1204">SUM(M908:N908)</f>
        <v>100</v>
      </c>
      <c r="P908" s="7"/>
      <c r="Q908" s="7">
        <f t="shared" ref="Q908:Q910" si="1205">SUM(O908:P908)</f>
        <v>100</v>
      </c>
      <c r="R908" s="7">
        <v>100</v>
      </c>
      <c r="S908" s="7"/>
      <c r="T908" s="7">
        <f t="shared" ref="T908:T910" si="1206">SUM(R908:S908)</f>
        <v>100</v>
      </c>
      <c r="U908" s="7"/>
      <c r="V908" s="7">
        <f t="shared" ref="V908:V910" si="1207">SUM(T908:U908)</f>
        <v>100</v>
      </c>
      <c r="W908" s="104"/>
    </row>
    <row r="909" spans="1:23" ht="31.5" hidden="1" outlineLevel="7" x14ac:dyDescent="0.2">
      <c r="A909" s="77" t="s">
        <v>599</v>
      </c>
      <c r="B909" s="77" t="s">
        <v>547</v>
      </c>
      <c r="C909" s="77" t="s">
        <v>348</v>
      </c>
      <c r="D909" s="77" t="s">
        <v>70</v>
      </c>
      <c r="E909" s="13" t="s">
        <v>71</v>
      </c>
      <c r="F909" s="7">
        <v>30</v>
      </c>
      <c r="G909" s="7"/>
      <c r="H909" s="7">
        <f t="shared" si="1203"/>
        <v>30</v>
      </c>
      <c r="I909" s="7"/>
      <c r="J909" s="7"/>
      <c r="K909" s="7"/>
      <c r="L909" s="7">
        <f>SUM(H909:K909)</f>
        <v>30</v>
      </c>
      <c r="M909" s="7">
        <v>30</v>
      </c>
      <c r="N909" s="7"/>
      <c r="O909" s="7">
        <f t="shared" si="1204"/>
        <v>30</v>
      </c>
      <c r="P909" s="7"/>
      <c r="Q909" s="7">
        <f t="shared" si="1205"/>
        <v>30</v>
      </c>
      <c r="R909" s="7">
        <v>30</v>
      </c>
      <c r="S909" s="7"/>
      <c r="T909" s="7">
        <f t="shared" si="1206"/>
        <v>30</v>
      </c>
      <c r="U909" s="7"/>
      <c r="V909" s="7">
        <f t="shared" si="1207"/>
        <v>30</v>
      </c>
      <c r="W909" s="104"/>
    </row>
    <row r="910" spans="1:23" ht="15.75" outlineLevel="7" x14ac:dyDescent="0.2">
      <c r="A910" s="77" t="s">
        <v>599</v>
      </c>
      <c r="B910" s="77" t="s">
        <v>547</v>
      </c>
      <c r="C910" s="77" t="s">
        <v>348</v>
      </c>
      <c r="D910" s="77" t="s">
        <v>15</v>
      </c>
      <c r="E910" s="13" t="s">
        <v>16</v>
      </c>
      <c r="F910" s="7">
        <v>70</v>
      </c>
      <c r="G910" s="7"/>
      <c r="H910" s="7">
        <f t="shared" si="1203"/>
        <v>70</v>
      </c>
      <c r="I910" s="7"/>
      <c r="J910" s="7"/>
      <c r="K910" s="7">
        <v>54.098199999999999</v>
      </c>
      <c r="L910" s="7">
        <f>SUM(H910:K910)</f>
        <v>124.09819999999999</v>
      </c>
      <c r="M910" s="7">
        <v>70</v>
      </c>
      <c r="N910" s="7"/>
      <c r="O910" s="7">
        <f t="shared" si="1204"/>
        <v>70</v>
      </c>
      <c r="P910" s="7"/>
      <c r="Q910" s="7">
        <f t="shared" si="1205"/>
        <v>70</v>
      </c>
      <c r="R910" s="7">
        <v>70</v>
      </c>
      <c r="S910" s="7"/>
      <c r="T910" s="7">
        <f t="shared" si="1206"/>
        <v>70</v>
      </c>
      <c r="U910" s="7"/>
      <c r="V910" s="7">
        <f t="shared" si="1207"/>
        <v>70</v>
      </c>
      <c r="W910" s="104"/>
    </row>
    <row r="911" spans="1:23" ht="15.75" outlineLevel="7" x14ac:dyDescent="0.2">
      <c r="A911" s="76" t="s">
        <v>599</v>
      </c>
      <c r="B911" s="76" t="s">
        <v>505</v>
      </c>
      <c r="C911" s="77"/>
      <c r="D911" s="77"/>
      <c r="E911" s="91" t="s">
        <v>506</v>
      </c>
      <c r="F911" s="6">
        <f>F912+F918</f>
        <v>63893.2</v>
      </c>
      <c r="G911" s="6">
        <f t="shared" ref="G911:J911" si="1208">G912+G918</f>
        <v>0</v>
      </c>
      <c r="H911" s="6">
        <f t="shared" si="1208"/>
        <v>63893.2</v>
      </c>
      <c r="I911" s="6">
        <f t="shared" si="1208"/>
        <v>0</v>
      </c>
      <c r="J911" s="6">
        <f t="shared" si="1208"/>
        <v>0</v>
      </c>
      <c r="K911" s="6">
        <f t="shared" ref="K911:L911" si="1209">K912+K918</f>
        <v>3064.5</v>
      </c>
      <c r="L911" s="6">
        <f t="shared" si="1209"/>
        <v>66957.7</v>
      </c>
      <c r="M911" s="6">
        <f>M912+M918</f>
        <v>63893.2</v>
      </c>
      <c r="N911" s="6">
        <f t="shared" ref="N911" si="1210">N912+N918</f>
        <v>0</v>
      </c>
      <c r="O911" s="6">
        <f t="shared" ref="O911:Q911" si="1211">O912+O918</f>
        <v>63893.2</v>
      </c>
      <c r="P911" s="6">
        <f t="shared" si="1211"/>
        <v>0</v>
      </c>
      <c r="Q911" s="6">
        <f t="shared" si="1211"/>
        <v>63893.2</v>
      </c>
      <c r="R911" s="6">
        <f>R912+R918</f>
        <v>63893.2</v>
      </c>
      <c r="S911" s="6">
        <f t="shared" ref="S911" si="1212">S912+S918</f>
        <v>0</v>
      </c>
      <c r="T911" s="6">
        <f t="shared" ref="T911:V911" si="1213">T912+T918</f>
        <v>63893.2</v>
      </c>
      <c r="U911" s="6">
        <f t="shared" si="1213"/>
        <v>0</v>
      </c>
      <c r="V911" s="6">
        <f t="shared" si="1213"/>
        <v>63893.2</v>
      </c>
      <c r="W911" s="104"/>
    </row>
    <row r="912" spans="1:23" ht="15.75" outlineLevel="1" x14ac:dyDescent="0.2">
      <c r="A912" s="76" t="s">
        <v>599</v>
      </c>
      <c r="B912" s="76" t="s">
        <v>597</v>
      </c>
      <c r="C912" s="76"/>
      <c r="D912" s="76"/>
      <c r="E912" s="12" t="s">
        <v>598</v>
      </c>
      <c r="F912" s="6">
        <f t="shared" ref="F912:V912" si="1214">F913</f>
        <v>52359.7</v>
      </c>
      <c r="G912" s="6">
        <f t="shared" si="1214"/>
        <v>0</v>
      </c>
      <c r="H912" s="6">
        <f t="shared" si="1214"/>
        <v>52359.7</v>
      </c>
      <c r="I912" s="6">
        <f t="shared" si="1214"/>
        <v>0</v>
      </c>
      <c r="J912" s="6">
        <f t="shared" si="1214"/>
        <v>0</v>
      </c>
      <c r="K912" s="6">
        <f t="shared" si="1214"/>
        <v>3064.5</v>
      </c>
      <c r="L912" s="6">
        <f t="shared" si="1214"/>
        <v>55424.2</v>
      </c>
      <c r="M912" s="6">
        <f t="shared" si="1214"/>
        <v>52359.7</v>
      </c>
      <c r="N912" s="6">
        <f t="shared" si="1214"/>
        <v>0</v>
      </c>
      <c r="O912" s="6">
        <f t="shared" si="1214"/>
        <v>52359.7</v>
      </c>
      <c r="P912" s="6">
        <f t="shared" si="1214"/>
        <v>0</v>
      </c>
      <c r="Q912" s="6">
        <f t="shared" si="1214"/>
        <v>52359.7</v>
      </c>
      <c r="R912" s="6">
        <f>R913</f>
        <v>52359.7</v>
      </c>
      <c r="S912" s="6">
        <f t="shared" si="1214"/>
        <v>0</v>
      </c>
      <c r="T912" s="6">
        <f t="shared" si="1214"/>
        <v>52359.7</v>
      </c>
      <c r="U912" s="6">
        <f t="shared" si="1214"/>
        <v>0</v>
      </c>
      <c r="V912" s="6">
        <f t="shared" si="1214"/>
        <v>52359.7</v>
      </c>
      <c r="W912" s="104"/>
    </row>
    <row r="913" spans="1:23" ht="31.5" outlineLevel="2" x14ac:dyDescent="0.2">
      <c r="A913" s="76" t="s">
        <v>599</v>
      </c>
      <c r="B913" s="76" t="s">
        <v>597</v>
      </c>
      <c r="C913" s="76" t="s">
        <v>166</v>
      </c>
      <c r="D913" s="76"/>
      <c r="E913" s="12" t="s">
        <v>167</v>
      </c>
      <c r="F913" s="6">
        <f t="shared" ref="F913:V913" si="1215">F914</f>
        <v>52359.7</v>
      </c>
      <c r="G913" s="6">
        <f t="shared" si="1215"/>
        <v>0</v>
      </c>
      <c r="H913" s="6">
        <f t="shared" si="1215"/>
        <v>52359.7</v>
      </c>
      <c r="I913" s="6">
        <f t="shared" si="1215"/>
        <v>0</v>
      </c>
      <c r="J913" s="6">
        <f t="shared" si="1215"/>
        <v>0</v>
      </c>
      <c r="K913" s="6">
        <f t="shared" si="1215"/>
        <v>3064.5</v>
      </c>
      <c r="L913" s="6">
        <f t="shared" si="1215"/>
        <v>55424.2</v>
      </c>
      <c r="M913" s="6">
        <f t="shared" si="1215"/>
        <v>52359.7</v>
      </c>
      <c r="N913" s="6">
        <f t="shared" si="1215"/>
        <v>0</v>
      </c>
      <c r="O913" s="6">
        <f t="shared" si="1215"/>
        <v>52359.7</v>
      </c>
      <c r="P913" s="6">
        <f t="shared" si="1215"/>
        <v>0</v>
      </c>
      <c r="Q913" s="6">
        <f t="shared" si="1215"/>
        <v>52359.7</v>
      </c>
      <c r="R913" s="6">
        <f t="shared" si="1215"/>
        <v>52359.7</v>
      </c>
      <c r="S913" s="6">
        <f t="shared" si="1215"/>
        <v>0</v>
      </c>
      <c r="T913" s="6">
        <f t="shared" si="1215"/>
        <v>52359.7</v>
      </c>
      <c r="U913" s="6">
        <f t="shared" si="1215"/>
        <v>0</v>
      </c>
      <c r="V913" s="6">
        <f t="shared" si="1215"/>
        <v>52359.7</v>
      </c>
      <c r="W913" s="104"/>
    </row>
    <row r="914" spans="1:23" ht="31.5" outlineLevel="3" x14ac:dyDescent="0.2">
      <c r="A914" s="76" t="s">
        <v>599</v>
      </c>
      <c r="B914" s="76" t="s">
        <v>597</v>
      </c>
      <c r="C914" s="76" t="s">
        <v>350</v>
      </c>
      <c r="D914" s="76"/>
      <c r="E914" s="12" t="s">
        <v>351</v>
      </c>
      <c r="F914" s="6">
        <f t="shared" ref="F914:V916" si="1216">F915</f>
        <v>52359.7</v>
      </c>
      <c r="G914" s="6">
        <f t="shared" si="1216"/>
        <v>0</v>
      </c>
      <c r="H914" s="6">
        <f t="shared" si="1216"/>
        <v>52359.7</v>
      </c>
      <c r="I914" s="6">
        <f t="shared" si="1216"/>
        <v>0</v>
      </c>
      <c r="J914" s="6">
        <f t="shared" si="1216"/>
        <v>0</v>
      </c>
      <c r="K914" s="6">
        <f t="shared" si="1216"/>
        <v>3064.5</v>
      </c>
      <c r="L914" s="6">
        <f t="shared" si="1216"/>
        <v>55424.2</v>
      </c>
      <c r="M914" s="6">
        <f t="shared" ref="M914:M916" si="1217">M915</f>
        <v>52359.7</v>
      </c>
      <c r="N914" s="6">
        <f t="shared" si="1216"/>
        <v>0</v>
      </c>
      <c r="O914" s="6">
        <f t="shared" si="1216"/>
        <v>52359.7</v>
      </c>
      <c r="P914" s="6">
        <f t="shared" si="1216"/>
        <v>0</v>
      </c>
      <c r="Q914" s="6">
        <f t="shared" si="1216"/>
        <v>52359.7</v>
      </c>
      <c r="R914" s="6">
        <f t="shared" ref="R914:R916" si="1218">R915</f>
        <v>52359.7</v>
      </c>
      <c r="S914" s="6">
        <f t="shared" si="1216"/>
        <v>0</v>
      </c>
      <c r="T914" s="6">
        <f t="shared" si="1216"/>
        <v>52359.7</v>
      </c>
      <c r="U914" s="6">
        <f t="shared" si="1216"/>
        <v>0</v>
      </c>
      <c r="V914" s="6">
        <f t="shared" si="1216"/>
        <v>52359.7</v>
      </c>
      <c r="W914" s="104"/>
    </row>
    <row r="915" spans="1:23" ht="31.5" outlineLevel="4" x14ac:dyDescent="0.2">
      <c r="A915" s="76" t="s">
        <v>599</v>
      </c>
      <c r="B915" s="76" t="s">
        <v>597</v>
      </c>
      <c r="C915" s="76" t="s">
        <v>352</v>
      </c>
      <c r="D915" s="76"/>
      <c r="E915" s="12" t="s">
        <v>39</v>
      </c>
      <c r="F915" s="6">
        <f t="shared" si="1216"/>
        <v>52359.7</v>
      </c>
      <c r="G915" s="6">
        <f t="shared" si="1216"/>
        <v>0</v>
      </c>
      <c r="H915" s="6">
        <f t="shared" si="1216"/>
        <v>52359.7</v>
      </c>
      <c r="I915" s="6">
        <f t="shared" si="1216"/>
        <v>0</v>
      </c>
      <c r="J915" s="6">
        <f t="shared" si="1216"/>
        <v>0</v>
      </c>
      <c r="K915" s="6">
        <f t="shared" si="1216"/>
        <v>3064.5</v>
      </c>
      <c r="L915" s="6">
        <f t="shared" si="1216"/>
        <v>55424.2</v>
      </c>
      <c r="M915" s="6">
        <f t="shared" si="1217"/>
        <v>52359.7</v>
      </c>
      <c r="N915" s="6">
        <f t="shared" si="1216"/>
        <v>0</v>
      </c>
      <c r="O915" s="6">
        <f t="shared" si="1216"/>
        <v>52359.7</v>
      </c>
      <c r="P915" s="6">
        <f t="shared" si="1216"/>
        <v>0</v>
      </c>
      <c r="Q915" s="6">
        <f t="shared" si="1216"/>
        <v>52359.7</v>
      </c>
      <c r="R915" s="6">
        <f t="shared" si="1218"/>
        <v>52359.7</v>
      </c>
      <c r="S915" s="6">
        <f t="shared" si="1216"/>
        <v>0</v>
      </c>
      <c r="T915" s="6">
        <f t="shared" si="1216"/>
        <v>52359.7</v>
      </c>
      <c r="U915" s="6">
        <f t="shared" si="1216"/>
        <v>0</v>
      </c>
      <c r="V915" s="6">
        <f t="shared" si="1216"/>
        <v>52359.7</v>
      </c>
      <c r="W915" s="104"/>
    </row>
    <row r="916" spans="1:23" ht="15.75" outlineLevel="5" x14ac:dyDescent="0.2">
      <c r="A916" s="76" t="s">
        <v>599</v>
      </c>
      <c r="B916" s="76" t="s">
        <v>597</v>
      </c>
      <c r="C916" s="76" t="s">
        <v>353</v>
      </c>
      <c r="D916" s="76"/>
      <c r="E916" s="12" t="s">
        <v>326</v>
      </c>
      <c r="F916" s="6">
        <f t="shared" si="1216"/>
        <v>52359.7</v>
      </c>
      <c r="G916" s="6">
        <f t="shared" si="1216"/>
        <v>0</v>
      </c>
      <c r="H916" s="6">
        <f t="shared" si="1216"/>
        <v>52359.7</v>
      </c>
      <c r="I916" s="6">
        <f t="shared" si="1216"/>
        <v>0</v>
      </c>
      <c r="J916" s="6">
        <f t="shared" si="1216"/>
        <v>0</v>
      </c>
      <c r="K916" s="6">
        <f t="shared" si="1216"/>
        <v>3064.5</v>
      </c>
      <c r="L916" s="6">
        <f t="shared" si="1216"/>
        <v>55424.2</v>
      </c>
      <c r="M916" s="6">
        <f t="shared" si="1217"/>
        <v>52359.7</v>
      </c>
      <c r="N916" s="6">
        <f t="shared" si="1216"/>
        <v>0</v>
      </c>
      <c r="O916" s="6">
        <f t="shared" si="1216"/>
        <v>52359.7</v>
      </c>
      <c r="P916" s="6">
        <f t="shared" si="1216"/>
        <v>0</v>
      </c>
      <c r="Q916" s="6">
        <f t="shared" si="1216"/>
        <v>52359.7</v>
      </c>
      <c r="R916" s="6">
        <f t="shared" si="1218"/>
        <v>52359.7</v>
      </c>
      <c r="S916" s="6">
        <f t="shared" si="1216"/>
        <v>0</v>
      </c>
      <c r="T916" s="6">
        <f t="shared" si="1216"/>
        <v>52359.7</v>
      </c>
      <c r="U916" s="6">
        <f t="shared" si="1216"/>
        <v>0</v>
      </c>
      <c r="V916" s="6">
        <f t="shared" si="1216"/>
        <v>52359.7</v>
      </c>
      <c r="W916" s="104"/>
    </row>
    <row r="917" spans="1:23" ht="31.5" outlineLevel="7" x14ac:dyDescent="0.2">
      <c r="A917" s="77" t="s">
        <v>599</v>
      </c>
      <c r="B917" s="77" t="s">
        <v>597</v>
      </c>
      <c r="C917" s="77" t="s">
        <v>353</v>
      </c>
      <c r="D917" s="77" t="s">
        <v>70</v>
      </c>
      <c r="E917" s="13" t="s">
        <v>71</v>
      </c>
      <c r="F917" s="7">
        <v>52359.7</v>
      </c>
      <c r="G917" s="7"/>
      <c r="H917" s="7">
        <f>SUM(F917:G917)</f>
        <v>52359.7</v>
      </c>
      <c r="I917" s="7"/>
      <c r="J917" s="7"/>
      <c r="K917" s="7">
        <f>2064.5+500+500</f>
        <v>3064.5</v>
      </c>
      <c r="L917" s="7">
        <f>SUM(H917:K917)</f>
        <v>55424.2</v>
      </c>
      <c r="M917" s="7">
        <v>52359.7</v>
      </c>
      <c r="N917" s="7"/>
      <c r="O917" s="7">
        <f>SUM(M917:N917)</f>
        <v>52359.7</v>
      </c>
      <c r="P917" s="7"/>
      <c r="Q917" s="7">
        <f>SUM(O917:P917)</f>
        <v>52359.7</v>
      </c>
      <c r="R917" s="7">
        <v>52359.7</v>
      </c>
      <c r="S917" s="7"/>
      <c r="T917" s="7">
        <f>SUM(R917:S917)</f>
        <v>52359.7</v>
      </c>
      <c r="U917" s="7"/>
      <c r="V917" s="7">
        <f>SUM(T917:U917)</f>
        <v>52359.7</v>
      </c>
      <c r="W917" s="104"/>
    </row>
    <row r="918" spans="1:23" ht="15.75" outlineLevel="1" x14ac:dyDescent="0.2">
      <c r="A918" s="76" t="s">
        <v>599</v>
      </c>
      <c r="B918" s="76" t="s">
        <v>566</v>
      </c>
      <c r="C918" s="76"/>
      <c r="D918" s="76"/>
      <c r="E918" s="12" t="s">
        <v>567</v>
      </c>
      <c r="F918" s="6">
        <f t="shared" ref="F918:V918" si="1219">F919</f>
        <v>11533.5</v>
      </c>
      <c r="G918" s="6">
        <f t="shared" si="1219"/>
        <v>0</v>
      </c>
      <c r="H918" s="6">
        <f t="shared" si="1219"/>
        <v>11533.5</v>
      </c>
      <c r="I918" s="6">
        <f t="shared" si="1219"/>
        <v>0</v>
      </c>
      <c r="J918" s="6">
        <f t="shared" si="1219"/>
        <v>0</v>
      </c>
      <c r="K918" s="6">
        <f t="shared" si="1219"/>
        <v>0</v>
      </c>
      <c r="L918" s="6">
        <f t="shared" si="1219"/>
        <v>11533.5</v>
      </c>
      <c r="M918" s="6">
        <f t="shared" si="1219"/>
        <v>11533.5</v>
      </c>
      <c r="N918" s="6">
        <f t="shared" si="1219"/>
        <v>0</v>
      </c>
      <c r="O918" s="6">
        <f t="shared" si="1219"/>
        <v>11533.5</v>
      </c>
      <c r="P918" s="6">
        <f t="shared" si="1219"/>
        <v>0</v>
      </c>
      <c r="Q918" s="6">
        <f t="shared" si="1219"/>
        <v>11533.5</v>
      </c>
      <c r="R918" s="6">
        <f t="shared" si="1219"/>
        <v>11533.5</v>
      </c>
      <c r="S918" s="6">
        <f t="shared" si="1219"/>
        <v>0</v>
      </c>
      <c r="T918" s="6">
        <f t="shared" si="1219"/>
        <v>11533.5</v>
      </c>
      <c r="U918" s="6">
        <f t="shared" si="1219"/>
        <v>0</v>
      </c>
      <c r="V918" s="6">
        <f t="shared" si="1219"/>
        <v>11533.5</v>
      </c>
      <c r="W918" s="104"/>
    </row>
    <row r="919" spans="1:23" ht="31.5" outlineLevel="2" x14ac:dyDescent="0.2">
      <c r="A919" s="76" t="s">
        <v>599</v>
      </c>
      <c r="B919" s="76" t="s">
        <v>566</v>
      </c>
      <c r="C919" s="76" t="s">
        <v>166</v>
      </c>
      <c r="D919" s="76"/>
      <c r="E919" s="12" t="s">
        <v>167</v>
      </c>
      <c r="F919" s="6">
        <f t="shared" ref="F919:V919" si="1220">F920+F927</f>
        <v>11533.5</v>
      </c>
      <c r="G919" s="6">
        <f t="shared" si="1220"/>
        <v>0</v>
      </c>
      <c r="H919" s="6">
        <f t="shared" si="1220"/>
        <v>11533.5</v>
      </c>
      <c r="I919" s="6">
        <f t="shared" si="1220"/>
        <v>0</v>
      </c>
      <c r="J919" s="6">
        <f t="shared" si="1220"/>
        <v>0</v>
      </c>
      <c r="K919" s="6">
        <f t="shared" si="1220"/>
        <v>0</v>
      </c>
      <c r="L919" s="6">
        <f t="shared" si="1220"/>
        <v>11533.5</v>
      </c>
      <c r="M919" s="6">
        <f t="shared" si="1220"/>
        <v>11533.5</v>
      </c>
      <c r="N919" s="6">
        <f t="shared" si="1220"/>
        <v>0</v>
      </c>
      <c r="O919" s="6">
        <f t="shared" si="1220"/>
        <v>11533.5</v>
      </c>
      <c r="P919" s="6">
        <f t="shared" si="1220"/>
        <v>0</v>
      </c>
      <c r="Q919" s="6">
        <f t="shared" si="1220"/>
        <v>11533.5</v>
      </c>
      <c r="R919" s="6">
        <f t="shared" si="1220"/>
        <v>11533.5</v>
      </c>
      <c r="S919" s="6">
        <f t="shared" si="1220"/>
        <v>0</v>
      </c>
      <c r="T919" s="6">
        <f t="shared" si="1220"/>
        <v>11533.5</v>
      </c>
      <c r="U919" s="6">
        <f t="shared" si="1220"/>
        <v>0</v>
      </c>
      <c r="V919" s="6">
        <f t="shared" si="1220"/>
        <v>11533.5</v>
      </c>
      <c r="W919" s="104"/>
    </row>
    <row r="920" spans="1:23" ht="15.75" outlineLevel="3" x14ac:dyDescent="0.2">
      <c r="A920" s="76" t="s">
        <v>599</v>
      </c>
      <c r="B920" s="76" t="s">
        <v>566</v>
      </c>
      <c r="C920" s="76" t="s">
        <v>354</v>
      </c>
      <c r="D920" s="76"/>
      <c r="E920" s="12" t="s">
        <v>355</v>
      </c>
      <c r="F920" s="6">
        <f t="shared" ref="F920:V922" si="1221">F921</f>
        <v>400</v>
      </c>
      <c r="G920" s="6">
        <f t="shared" si="1221"/>
        <v>0</v>
      </c>
      <c r="H920" s="6">
        <f t="shared" si="1221"/>
        <v>400</v>
      </c>
      <c r="I920" s="6">
        <f>I921+I924</f>
        <v>0</v>
      </c>
      <c r="J920" s="6">
        <f t="shared" ref="J920:V920" si="1222">J921+J924</f>
        <v>0</v>
      </c>
      <c r="K920" s="6">
        <f t="shared" si="1222"/>
        <v>0</v>
      </c>
      <c r="L920" s="6">
        <f t="shared" si="1222"/>
        <v>400</v>
      </c>
      <c r="M920" s="6">
        <f t="shared" si="1222"/>
        <v>400</v>
      </c>
      <c r="N920" s="6">
        <f t="shared" si="1222"/>
        <v>0</v>
      </c>
      <c r="O920" s="6">
        <f t="shared" si="1222"/>
        <v>400</v>
      </c>
      <c r="P920" s="6">
        <f t="shared" si="1222"/>
        <v>0</v>
      </c>
      <c r="Q920" s="6">
        <f t="shared" si="1222"/>
        <v>400</v>
      </c>
      <c r="R920" s="6">
        <f t="shared" si="1222"/>
        <v>400</v>
      </c>
      <c r="S920" s="6">
        <f t="shared" si="1222"/>
        <v>0</v>
      </c>
      <c r="T920" s="6">
        <f t="shared" si="1222"/>
        <v>400</v>
      </c>
      <c r="U920" s="6">
        <f t="shared" si="1222"/>
        <v>0</v>
      </c>
      <c r="V920" s="6">
        <f t="shared" si="1222"/>
        <v>400</v>
      </c>
      <c r="W920" s="104"/>
    </row>
    <row r="921" spans="1:23" ht="31.5" outlineLevel="4" x14ac:dyDescent="0.2">
      <c r="A921" s="76" t="s">
        <v>599</v>
      </c>
      <c r="B921" s="76" t="s">
        <v>566</v>
      </c>
      <c r="C921" s="76" t="s">
        <v>356</v>
      </c>
      <c r="D921" s="76"/>
      <c r="E921" s="12" t="s">
        <v>357</v>
      </c>
      <c r="F921" s="6">
        <f t="shared" si="1221"/>
        <v>400</v>
      </c>
      <c r="G921" s="6">
        <f t="shared" si="1221"/>
        <v>0</v>
      </c>
      <c r="H921" s="6">
        <f t="shared" si="1221"/>
        <v>400</v>
      </c>
      <c r="I921" s="6">
        <f t="shared" si="1221"/>
        <v>0</v>
      </c>
      <c r="J921" s="6">
        <f t="shared" si="1221"/>
        <v>0</v>
      </c>
      <c r="K921" s="6">
        <f t="shared" si="1221"/>
        <v>-68</v>
      </c>
      <c r="L921" s="6">
        <f t="shared" si="1221"/>
        <v>332</v>
      </c>
      <c r="M921" s="6">
        <f t="shared" si="1221"/>
        <v>400</v>
      </c>
      <c r="N921" s="6">
        <f t="shared" si="1221"/>
        <v>0</v>
      </c>
      <c r="O921" s="6">
        <f t="shared" si="1221"/>
        <v>400</v>
      </c>
      <c r="P921" s="6">
        <f t="shared" si="1221"/>
        <v>0</v>
      </c>
      <c r="Q921" s="6">
        <f t="shared" si="1221"/>
        <v>400</v>
      </c>
      <c r="R921" s="6">
        <f t="shared" si="1221"/>
        <v>400</v>
      </c>
      <c r="S921" s="6">
        <f t="shared" si="1221"/>
        <v>0</v>
      </c>
      <c r="T921" s="6">
        <f t="shared" si="1221"/>
        <v>400</v>
      </c>
      <c r="U921" s="6">
        <f t="shared" si="1221"/>
        <v>0</v>
      </c>
      <c r="V921" s="6">
        <f t="shared" si="1221"/>
        <v>400</v>
      </c>
      <c r="W921" s="104"/>
    </row>
    <row r="922" spans="1:23" ht="15.75" outlineLevel="5" x14ac:dyDescent="0.2">
      <c r="A922" s="76" t="s">
        <v>599</v>
      </c>
      <c r="B922" s="76" t="s">
        <v>566</v>
      </c>
      <c r="C922" s="76" t="s">
        <v>358</v>
      </c>
      <c r="D922" s="76"/>
      <c r="E922" s="12" t="s">
        <v>359</v>
      </c>
      <c r="F922" s="6">
        <f t="shared" si="1221"/>
        <v>400</v>
      </c>
      <c r="G922" s="6">
        <f t="shared" si="1221"/>
        <v>0</v>
      </c>
      <c r="H922" s="6">
        <f t="shared" si="1221"/>
        <v>400</v>
      </c>
      <c r="I922" s="6">
        <f t="shared" si="1221"/>
        <v>0</v>
      </c>
      <c r="J922" s="6">
        <f t="shared" si="1221"/>
        <v>0</v>
      </c>
      <c r="K922" s="6">
        <f t="shared" si="1221"/>
        <v>-68</v>
      </c>
      <c r="L922" s="6">
        <f t="shared" si="1221"/>
        <v>332</v>
      </c>
      <c r="M922" s="6">
        <f t="shared" ref="M922" si="1223">M923</f>
        <v>400</v>
      </c>
      <c r="N922" s="6">
        <f t="shared" si="1221"/>
        <v>0</v>
      </c>
      <c r="O922" s="6">
        <f t="shared" si="1221"/>
        <v>400</v>
      </c>
      <c r="P922" s="6">
        <f t="shared" si="1221"/>
        <v>0</v>
      </c>
      <c r="Q922" s="6">
        <f t="shared" si="1221"/>
        <v>400</v>
      </c>
      <c r="R922" s="6">
        <f t="shared" ref="R922" si="1224">R923</f>
        <v>400</v>
      </c>
      <c r="S922" s="6">
        <f t="shared" si="1221"/>
        <v>0</v>
      </c>
      <c r="T922" s="6">
        <f t="shared" si="1221"/>
        <v>400</v>
      </c>
      <c r="U922" s="6">
        <f t="shared" si="1221"/>
        <v>0</v>
      </c>
      <c r="V922" s="6">
        <f t="shared" si="1221"/>
        <v>400</v>
      </c>
      <c r="W922" s="104"/>
    </row>
    <row r="923" spans="1:23" ht="15.75" outlineLevel="7" x14ac:dyDescent="0.2">
      <c r="A923" s="77" t="s">
        <v>599</v>
      </c>
      <c r="B923" s="77" t="s">
        <v>566</v>
      </c>
      <c r="C923" s="77" t="s">
        <v>358</v>
      </c>
      <c r="D923" s="77" t="s">
        <v>7</v>
      </c>
      <c r="E923" s="13" t="s">
        <v>8</v>
      </c>
      <c r="F923" s="7">
        <v>400</v>
      </c>
      <c r="G923" s="7"/>
      <c r="H923" s="7">
        <f>SUM(F923:G923)</f>
        <v>400</v>
      </c>
      <c r="I923" s="7"/>
      <c r="J923" s="7"/>
      <c r="K923" s="7">
        <v>-68</v>
      </c>
      <c r="L923" s="7">
        <f>SUM(H923:K923)</f>
        <v>332</v>
      </c>
      <c r="M923" s="7">
        <v>400</v>
      </c>
      <c r="N923" s="7"/>
      <c r="O923" s="7">
        <f>SUM(M923:N923)</f>
        <v>400</v>
      </c>
      <c r="P923" s="7"/>
      <c r="Q923" s="7">
        <f>SUM(O923:P923)</f>
        <v>400</v>
      </c>
      <c r="R923" s="7">
        <v>400</v>
      </c>
      <c r="S923" s="7"/>
      <c r="T923" s="7">
        <f>SUM(R923:S923)</f>
        <v>400</v>
      </c>
      <c r="U923" s="7"/>
      <c r="V923" s="7">
        <f>SUM(T923:U923)</f>
        <v>400</v>
      </c>
      <c r="W923" s="104"/>
    </row>
    <row r="924" spans="1:23" s="98" customFormat="1" ht="31.5" outlineLevel="7" x14ac:dyDescent="0.2">
      <c r="A924" s="76" t="s">
        <v>599</v>
      </c>
      <c r="B924" s="76" t="s">
        <v>566</v>
      </c>
      <c r="C924" s="76" t="s">
        <v>790</v>
      </c>
      <c r="D924" s="76"/>
      <c r="E924" s="12" t="s">
        <v>792</v>
      </c>
      <c r="F924" s="6"/>
      <c r="G924" s="6"/>
      <c r="H924" s="6"/>
      <c r="I924" s="6">
        <f>I925</f>
        <v>0</v>
      </c>
      <c r="J924" s="6">
        <f t="shared" ref="J924:U925" si="1225">J925</f>
        <v>0</v>
      </c>
      <c r="K924" s="6">
        <f t="shared" si="1225"/>
        <v>68</v>
      </c>
      <c r="L924" s="6">
        <f t="shared" si="1225"/>
        <v>68</v>
      </c>
      <c r="M924" s="6">
        <f t="shared" si="1225"/>
        <v>0</v>
      </c>
      <c r="N924" s="6">
        <f t="shared" si="1225"/>
        <v>0</v>
      </c>
      <c r="O924" s="6">
        <f t="shared" si="1225"/>
        <v>0</v>
      </c>
      <c r="P924" s="6">
        <f t="shared" si="1225"/>
        <v>0</v>
      </c>
      <c r="Q924" s="6"/>
      <c r="R924" s="6">
        <f t="shared" si="1225"/>
        <v>0</v>
      </c>
      <c r="S924" s="6">
        <f t="shared" si="1225"/>
        <v>0</v>
      </c>
      <c r="T924" s="6">
        <f t="shared" si="1225"/>
        <v>0</v>
      </c>
      <c r="U924" s="6">
        <f t="shared" si="1225"/>
        <v>0</v>
      </c>
      <c r="V924" s="6"/>
      <c r="W924" s="104"/>
    </row>
    <row r="925" spans="1:23" s="98" customFormat="1" ht="31.5" outlineLevel="7" x14ac:dyDescent="0.2">
      <c r="A925" s="76" t="s">
        <v>599</v>
      </c>
      <c r="B925" s="76" t="s">
        <v>566</v>
      </c>
      <c r="C925" s="76" t="s">
        <v>789</v>
      </c>
      <c r="D925" s="76"/>
      <c r="E925" s="12" t="s">
        <v>791</v>
      </c>
      <c r="F925" s="6"/>
      <c r="G925" s="6"/>
      <c r="H925" s="6"/>
      <c r="I925" s="6">
        <f>I926</f>
        <v>0</v>
      </c>
      <c r="J925" s="6">
        <f t="shared" si="1225"/>
        <v>0</v>
      </c>
      <c r="K925" s="6">
        <f t="shared" si="1225"/>
        <v>68</v>
      </c>
      <c r="L925" s="6">
        <f t="shared" si="1225"/>
        <v>68</v>
      </c>
      <c r="M925" s="6">
        <f t="shared" si="1225"/>
        <v>0</v>
      </c>
      <c r="N925" s="6">
        <f t="shared" si="1225"/>
        <v>0</v>
      </c>
      <c r="O925" s="6">
        <f t="shared" si="1225"/>
        <v>0</v>
      </c>
      <c r="P925" s="6">
        <f t="shared" si="1225"/>
        <v>0</v>
      </c>
      <c r="Q925" s="6"/>
      <c r="R925" s="6">
        <f t="shared" si="1225"/>
        <v>0</v>
      </c>
      <c r="S925" s="6">
        <f t="shared" si="1225"/>
        <v>0</v>
      </c>
      <c r="T925" s="6">
        <f t="shared" si="1225"/>
        <v>0</v>
      </c>
      <c r="U925" s="6">
        <f t="shared" si="1225"/>
        <v>0</v>
      </c>
      <c r="V925" s="6"/>
      <c r="W925" s="104"/>
    </row>
    <row r="926" spans="1:23" ht="31.5" outlineLevel="7" x14ac:dyDescent="0.2">
      <c r="A926" s="77" t="s">
        <v>599</v>
      </c>
      <c r="B926" s="77" t="s">
        <v>566</v>
      </c>
      <c r="C926" s="77" t="s">
        <v>789</v>
      </c>
      <c r="D926" s="77" t="s">
        <v>70</v>
      </c>
      <c r="E926" s="13" t="s">
        <v>71</v>
      </c>
      <c r="F926" s="7"/>
      <c r="G926" s="7"/>
      <c r="H926" s="7"/>
      <c r="I926" s="7"/>
      <c r="J926" s="7"/>
      <c r="K926" s="7">
        <v>68</v>
      </c>
      <c r="L926" s="7">
        <f>SUM(H926:K926)</f>
        <v>68</v>
      </c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104"/>
    </row>
    <row r="927" spans="1:23" ht="31.5" hidden="1" outlineLevel="3" x14ac:dyDescent="0.2">
      <c r="A927" s="76" t="s">
        <v>599</v>
      </c>
      <c r="B927" s="76" t="s">
        <v>566</v>
      </c>
      <c r="C927" s="76" t="s">
        <v>350</v>
      </c>
      <c r="D927" s="76"/>
      <c r="E927" s="12" t="s">
        <v>351</v>
      </c>
      <c r="F927" s="6">
        <f t="shared" ref="F927:V929" si="1226">F928</f>
        <v>11133.5</v>
      </c>
      <c r="G927" s="6">
        <f t="shared" si="1226"/>
        <v>0</v>
      </c>
      <c r="H927" s="6">
        <f t="shared" si="1226"/>
        <v>11133.5</v>
      </c>
      <c r="I927" s="6">
        <f t="shared" si="1226"/>
        <v>0</v>
      </c>
      <c r="J927" s="6">
        <f t="shared" si="1226"/>
        <v>0</v>
      </c>
      <c r="K927" s="6">
        <f t="shared" si="1226"/>
        <v>0</v>
      </c>
      <c r="L927" s="6">
        <f t="shared" si="1226"/>
        <v>11133.5</v>
      </c>
      <c r="M927" s="6">
        <f t="shared" ref="M927:M929" si="1227">M928</f>
        <v>11133.5</v>
      </c>
      <c r="N927" s="6">
        <f t="shared" si="1226"/>
        <v>0</v>
      </c>
      <c r="O927" s="6">
        <f t="shared" si="1226"/>
        <v>11133.5</v>
      </c>
      <c r="P927" s="6">
        <f t="shared" si="1226"/>
        <v>0</v>
      </c>
      <c r="Q927" s="6">
        <f t="shared" si="1226"/>
        <v>11133.5</v>
      </c>
      <c r="R927" s="6">
        <f t="shared" ref="R927:R929" si="1228">R928</f>
        <v>11133.5</v>
      </c>
      <c r="S927" s="6">
        <f t="shared" si="1226"/>
        <v>0</v>
      </c>
      <c r="T927" s="6">
        <f t="shared" si="1226"/>
        <v>11133.5</v>
      </c>
      <c r="U927" s="6">
        <f t="shared" si="1226"/>
        <v>0</v>
      </c>
      <c r="V927" s="6">
        <f t="shared" si="1226"/>
        <v>11133.5</v>
      </c>
      <c r="W927" s="104"/>
    </row>
    <row r="928" spans="1:23" ht="31.5" hidden="1" outlineLevel="4" x14ac:dyDescent="0.2">
      <c r="A928" s="76" t="s">
        <v>599</v>
      </c>
      <c r="B928" s="76" t="s">
        <v>566</v>
      </c>
      <c r="C928" s="76" t="s">
        <v>352</v>
      </c>
      <c r="D928" s="76"/>
      <c r="E928" s="12" t="s">
        <v>39</v>
      </c>
      <c r="F928" s="6">
        <f>F929</f>
        <v>11133.5</v>
      </c>
      <c r="G928" s="6">
        <f t="shared" si="1226"/>
        <v>0</v>
      </c>
      <c r="H928" s="6">
        <f t="shared" si="1226"/>
        <v>11133.5</v>
      </c>
      <c r="I928" s="6">
        <f t="shared" si="1226"/>
        <v>0</v>
      </c>
      <c r="J928" s="6">
        <f t="shared" si="1226"/>
        <v>0</v>
      </c>
      <c r="K928" s="6">
        <f t="shared" si="1226"/>
        <v>0</v>
      </c>
      <c r="L928" s="6">
        <f t="shared" si="1226"/>
        <v>11133.5</v>
      </c>
      <c r="M928" s="6">
        <f t="shared" si="1227"/>
        <v>11133.5</v>
      </c>
      <c r="N928" s="6">
        <f t="shared" si="1226"/>
        <v>0</v>
      </c>
      <c r="O928" s="6">
        <f t="shared" si="1226"/>
        <v>11133.5</v>
      </c>
      <c r="P928" s="6">
        <f t="shared" si="1226"/>
        <v>0</v>
      </c>
      <c r="Q928" s="6">
        <f t="shared" si="1226"/>
        <v>11133.5</v>
      </c>
      <c r="R928" s="6">
        <f t="shared" si="1228"/>
        <v>11133.5</v>
      </c>
      <c r="S928" s="6">
        <f t="shared" si="1226"/>
        <v>0</v>
      </c>
      <c r="T928" s="6">
        <f t="shared" si="1226"/>
        <v>11133.5</v>
      </c>
      <c r="U928" s="6">
        <f t="shared" si="1226"/>
        <v>0</v>
      </c>
      <c r="V928" s="6">
        <f t="shared" si="1226"/>
        <v>11133.5</v>
      </c>
      <c r="W928" s="104"/>
    </row>
    <row r="929" spans="1:23" ht="15.75" hidden="1" outlineLevel="5" x14ac:dyDescent="0.2">
      <c r="A929" s="76" t="s">
        <v>599</v>
      </c>
      <c r="B929" s="76" t="s">
        <v>566</v>
      </c>
      <c r="C929" s="76" t="s">
        <v>360</v>
      </c>
      <c r="D929" s="76"/>
      <c r="E929" s="12" t="s">
        <v>361</v>
      </c>
      <c r="F929" s="6">
        <f t="shared" si="1226"/>
        <v>11133.5</v>
      </c>
      <c r="G929" s="6">
        <f t="shared" si="1226"/>
        <v>0</v>
      </c>
      <c r="H929" s="6">
        <f t="shared" si="1226"/>
        <v>11133.5</v>
      </c>
      <c r="I929" s="6">
        <f t="shared" si="1226"/>
        <v>0</v>
      </c>
      <c r="J929" s="6">
        <f t="shared" si="1226"/>
        <v>0</v>
      </c>
      <c r="K929" s="6">
        <f t="shared" si="1226"/>
        <v>0</v>
      </c>
      <c r="L929" s="6">
        <f t="shared" si="1226"/>
        <v>11133.5</v>
      </c>
      <c r="M929" s="6">
        <f t="shared" si="1227"/>
        <v>11133.5</v>
      </c>
      <c r="N929" s="6">
        <f t="shared" si="1226"/>
        <v>0</v>
      </c>
      <c r="O929" s="6">
        <f t="shared" si="1226"/>
        <v>11133.5</v>
      </c>
      <c r="P929" s="6">
        <f t="shared" si="1226"/>
        <v>0</v>
      </c>
      <c r="Q929" s="6">
        <f t="shared" si="1226"/>
        <v>11133.5</v>
      </c>
      <c r="R929" s="6">
        <f t="shared" si="1228"/>
        <v>11133.5</v>
      </c>
      <c r="S929" s="6">
        <f t="shared" si="1226"/>
        <v>0</v>
      </c>
      <c r="T929" s="6">
        <f t="shared" si="1226"/>
        <v>11133.5</v>
      </c>
      <c r="U929" s="6">
        <f t="shared" si="1226"/>
        <v>0</v>
      </c>
      <c r="V929" s="6">
        <f t="shared" si="1226"/>
        <v>11133.5</v>
      </c>
      <c r="W929" s="104"/>
    </row>
    <row r="930" spans="1:23" ht="31.5" hidden="1" outlineLevel="7" x14ac:dyDescent="0.2">
      <c r="A930" s="77" t="s">
        <v>599</v>
      </c>
      <c r="B930" s="77" t="s">
        <v>566</v>
      </c>
      <c r="C930" s="77" t="s">
        <v>360</v>
      </c>
      <c r="D930" s="77" t="s">
        <v>70</v>
      </c>
      <c r="E930" s="13" t="s">
        <v>71</v>
      </c>
      <c r="F930" s="7">
        <f>1451.8+9681.7</f>
        <v>11133.5</v>
      </c>
      <c r="G930" s="7"/>
      <c r="H930" s="7">
        <f>SUM(F930:G930)</f>
        <v>11133.5</v>
      </c>
      <c r="I930" s="7"/>
      <c r="J930" s="7"/>
      <c r="K930" s="7"/>
      <c r="L930" s="7">
        <f>SUM(H930:K930)</f>
        <v>11133.5</v>
      </c>
      <c r="M930" s="7">
        <f>1451.8+9681.7</f>
        <v>11133.5</v>
      </c>
      <c r="N930" s="7"/>
      <c r="O930" s="7">
        <f>SUM(M930:N930)</f>
        <v>11133.5</v>
      </c>
      <c r="P930" s="7"/>
      <c r="Q930" s="7">
        <f>SUM(O930:P930)</f>
        <v>11133.5</v>
      </c>
      <c r="R930" s="7">
        <f>1451.8+9681.7</f>
        <v>11133.5</v>
      </c>
      <c r="S930" s="7"/>
      <c r="T930" s="7">
        <f>SUM(R930:S930)</f>
        <v>11133.5</v>
      </c>
      <c r="U930" s="7"/>
      <c r="V930" s="7">
        <f>SUM(T930:U930)</f>
        <v>11133.5</v>
      </c>
      <c r="W930" s="104"/>
    </row>
    <row r="931" spans="1:23" ht="15.75" outlineLevel="7" x14ac:dyDescent="0.2">
      <c r="A931" s="76" t="s">
        <v>599</v>
      </c>
      <c r="B931" s="76" t="s">
        <v>570</v>
      </c>
      <c r="C931" s="77"/>
      <c r="D931" s="77"/>
      <c r="E931" s="91" t="s">
        <v>571</v>
      </c>
      <c r="F931" s="6">
        <f>F932+F973</f>
        <v>174892.3</v>
      </c>
      <c r="G931" s="6">
        <f t="shared" ref="G931:J931" si="1229">G932+G973</f>
        <v>7202.59</v>
      </c>
      <c r="H931" s="6">
        <f t="shared" si="1229"/>
        <v>182094.89</v>
      </c>
      <c r="I931" s="6">
        <f t="shared" si="1229"/>
        <v>1457.5</v>
      </c>
      <c r="J931" s="6">
        <f t="shared" si="1229"/>
        <v>271.89308</v>
      </c>
      <c r="K931" s="6">
        <f t="shared" ref="K931:L931" si="1230">K932+K973</f>
        <v>4538.2254099999991</v>
      </c>
      <c r="L931" s="6">
        <f t="shared" si="1230"/>
        <v>188362.50849000001</v>
      </c>
      <c r="M931" s="6">
        <f>M932+M973</f>
        <v>174537.1</v>
      </c>
      <c r="N931" s="6">
        <f t="shared" ref="N931" si="1231">N932+N973</f>
        <v>0</v>
      </c>
      <c r="O931" s="6">
        <f t="shared" ref="O931:Q931" si="1232">O932+O973</f>
        <v>174537.1</v>
      </c>
      <c r="P931" s="6">
        <f t="shared" si="1232"/>
        <v>0</v>
      </c>
      <c r="Q931" s="6">
        <f t="shared" si="1232"/>
        <v>174537.1</v>
      </c>
      <c r="R931" s="6">
        <f>R932+R973</f>
        <v>174587</v>
      </c>
      <c r="S931" s="6">
        <f t="shared" ref="S931" si="1233">S932+S973</f>
        <v>0</v>
      </c>
      <c r="T931" s="6">
        <f t="shared" ref="T931:V931" si="1234">T932+T973</f>
        <v>174587</v>
      </c>
      <c r="U931" s="6">
        <f t="shared" si="1234"/>
        <v>0</v>
      </c>
      <c r="V931" s="6">
        <f t="shared" si="1234"/>
        <v>174587</v>
      </c>
      <c r="W931" s="104"/>
    </row>
    <row r="932" spans="1:23" ht="15.75" outlineLevel="1" x14ac:dyDescent="0.2">
      <c r="A932" s="76" t="s">
        <v>599</v>
      </c>
      <c r="B932" s="76" t="s">
        <v>601</v>
      </c>
      <c r="C932" s="76"/>
      <c r="D932" s="76"/>
      <c r="E932" s="12" t="s">
        <v>602</v>
      </c>
      <c r="F932" s="6">
        <f>F933</f>
        <v>153095.1</v>
      </c>
      <c r="G932" s="6">
        <f t="shared" ref="G932:L932" si="1235">G933</f>
        <v>7202.59</v>
      </c>
      <c r="H932" s="6">
        <f t="shared" si="1235"/>
        <v>160297.69</v>
      </c>
      <c r="I932" s="6">
        <f t="shared" si="1235"/>
        <v>1457.5</v>
      </c>
      <c r="J932" s="6">
        <f t="shared" si="1235"/>
        <v>271.89308</v>
      </c>
      <c r="K932" s="6">
        <f t="shared" si="1235"/>
        <v>4827.9249999999993</v>
      </c>
      <c r="L932" s="6">
        <f t="shared" si="1235"/>
        <v>166855.00808</v>
      </c>
      <c r="M932" s="6">
        <f t="shared" ref="M932:R932" si="1236">M933</f>
        <v>153095.1</v>
      </c>
      <c r="N932" s="6">
        <f t="shared" ref="N932" si="1237">N933</f>
        <v>0</v>
      </c>
      <c r="O932" s="6">
        <f t="shared" ref="O932:Q932" si="1238">O933</f>
        <v>153095.1</v>
      </c>
      <c r="P932" s="6">
        <f t="shared" si="1238"/>
        <v>0</v>
      </c>
      <c r="Q932" s="6">
        <f t="shared" si="1238"/>
        <v>153095.1</v>
      </c>
      <c r="R932" s="6">
        <f t="shared" si="1236"/>
        <v>153095.1</v>
      </c>
      <c r="S932" s="6">
        <f t="shared" ref="S932" si="1239">S933</f>
        <v>0</v>
      </c>
      <c r="T932" s="6">
        <f t="shared" ref="T932:V932" si="1240">T933</f>
        <v>153095.1</v>
      </c>
      <c r="U932" s="6">
        <f t="shared" si="1240"/>
        <v>0</v>
      </c>
      <c r="V932" s="6">
        <f t="shared" si="1240"/>
        <v>153095.1</v>
      </c>
      <c r="W932" s="104"/>
    </row>
    <row r="933" spans="1:23" ht="31.5" outlineLevel="2" x14ac:dyDescent="0.2">
      <c r="A933" s="76" t="s">
        <v>599</v>
      </c>
      <c r="B933" s="76" t="s">
        <v>601</v>
      </c>
      <c r="C933" s="76" t="s">
        <v>166</v>
      </c>
      <c r="D933" s="76"/>
      <c r="E933" s="12" t="s">
        <v>167</v>
      </c>
      <c r="F933" s="6">
        <f>F949+F955+F934</f>
        <v>153095.1</v>
      </c>
      <c r="G933" s="6">
        <f t="shared" ref="G933:J933" si="1241">G949+G955+G934</f>
        <v>7202.59</v>
      </c>
      <c r="H933" s="6">
        <f t="shared" si="1241"/>
        <v>160297.69</v>
      </c>
      <c r="I933" s="6">
        <f t="shared" si="1241"/>
        <v>1457.5</v>
      </c>
      <c r="J933" s="6">
        <f t="shared" si="1241"/>
        <v>271.89308</v>
      </c>
      <c r="K933" s="6">
        <f t="shared" ref="K933:L933" si="1242">K949+K955+K934</f>
        <v>4827.9249999999993</v>
      </c>
      <c r="L933" s="6">
        <f t="shared" si="1242"/>
        <v>166855.00808</v>
      </c>
      <c r="M933" s="6">
        <f>M949+M955+M934</f>
        <v>153095.1</v>
      </c>
      <c r="N933" s="6">
        <f t="shared" ref="N933" si="1243">N949+N955+N934</f>
        <v>0</v>
      </c>
      <c r="O933" s="6">
        <f t="shared" ref="O933:Q933" si="1244">O949+O955+O934</f>
        <v>153095.1</v>
      </c>
      <c r="P933" s="6">
        <f t="shared" si="1244"/>
        <v>0</v>
      </c>
      <c r="Q933" s="6">
        <f t="shared" si="1244"/>
        <v>153095.1</v>
      </c>
      <c r="R933" s="6">
        <f>R949+R955+R934</f>
        <v>153095.1</v>
      </c>
      <c r="S933" s="6">
        <f t="shared" ref="S933" si="1245">S949+S955+S934</f>
        <v>0</v>
      </c>
      <c r="T933" s="6">
        <f t="shared" ref="T933:V933" si="1246">T949+T955+T934</f>
        <v>153095.1</v>
      </c>
      <c r="U933" s="6">
        <f t="shared" si="1246"/>
        <v>0</v>
      </c>
      <c r="V933" s="6">
        <f t="shared" si="1246"/>
        <v>153095.1</v>
      </c>
      <c r="W933" s="104"/>
    </row>
    <row r="934" spans="1:23" ht="15.75" outlineLevel="2" x14ac:dyDescent="0.2">
      <c r="A934" s="76" t="s">
        <v>599</v>
      </c>
      <c r="B934" s="76" t="s">
        <v>601</v>
      </c>
      <c r="C934" s="76" t="s">
        <v>242</v>
      </c>
      <c r="D934" s="76"/>
      <c r="E934" s="12" t="s">
        <v>243</v>
      </c>
      <c r="F934" s="6">
        <f>F935</f>
        <v>369.9</v>
      </c>
      <c r="G934" s="6">
        <f t="shared" ref="G934:H934" si="1247">G935</f>
        <v>7202.59</v>
      </c>
      <c r="H934" s="6">
        <f t="shared" si="1247"/>
        <v>7572.49</v>
      </c>
      <c r="I934" s="6">
        <f t="shared" ref="I934" si="1248">I935+I946</f>
        <v>0</v>
      </c>
      <c r="J934" s="6">
        <f>J935+J946</f>
        <v>185</v>
      </c>
      <c r="K934" s="6">
        <f t="shared" ref="K934:V934" si="1249">K935+K946</f>
        <v>2269.9849999999997</v>
      </c>
      <c r="L934" s="6">
        <f t="shared" si="1249"/>
        <v>10027.474999999999</v>
      </c>
      <c r="M934" s="6">
        <f t="shared" si="1249"/>
        <v>369.9</v>
      </c>
      <c r="N934" s="6">
        <f t="shared" si="1249"/>
        <v>0</v>
      </c>
      <c r="O934" s="6">
        <f t="shared" si="1249"/>
        <v>369.9</v>
      </c>
      <c r="P934" s="6">
        <f t="shared" si="1249"/>
        <v>0</v>
      </c>
      <c r="Q934" s="6">
        <f t="shared" si="1249"/>
        <v>369.9</v>
      </c>
      <c r="R934" s="6">
        <f t="shared" si="1249"/>
        <v>369.9</v>
      </c>
      <c r="S934" s="6">
        <f t="shared" si="1249"/>
        <v>0</v>
      </c>
      <c r="T934" s="6">
        <f t="shared" si="1249"/>
        <v>369.9</v>
      </c>
      <c r="U934" s="6">
        <f t="shared" si="1249"/>
        <v>0</v>
      </c>
      <c r="V934" s="6">
        <f t="shared" si="1249"/>
        <v>369.9</v>
      </c>
      <c r="W934" s="104"/>
    </row>
    <row r="935" spans="1:23" ht="31.5" outlineLevel="2" x14ac:dyDescent="0.2">
      <c r="A935" s="76" t="s">
        <v>599</v>
      </c>
      <c r="B935" s="76" t="s">
        <v>601</v>
      </c>
      <c r="C935" s="76" t="s">
        <v>244</v>
      </c>
      <c r="D935" s="76"/>
      <c r="E935" s="12" t="s">
        <v>454</v>
      </c>
      <c r="F935" s="6">
        <f>F938+F940</f>
        <v>369.9</v>
      </c>
      <c r="G935" s="6">
        <f>G938+G940+G942+G944</f>
        <v>7202.59</v>
      </c>
      <c r="H935" s="6">
        <f t="shared" ref="H935" si="1250">H938+H940+H942+H944</f>
        <v>7572.49</v>
      </c>
      <c r="I935" s="6">
        <f>I938+I940+I942+I944+I936</f>
        <v>0</v>
      </c>
      <c r="J935" s="6">
        <f t="shared" ref="J935:V935" si="1251">J938+J940+J942+J944+J936</f>
        <v>0</v>
      </c>
      <c r="K935" s="6">
        <f t="shared" si="1251"/>
        <v>2269.9849999999997</v>
      </c>
      <c r="L935" s="6">
        <f t="shared" si="1251"/>
        <v>9842.4749999999985</v>
      </c>
      <c r="M935" s="6">
        <f t="shared" si="1251"/>
        <v>369.9</v>
      </c>
      <c r="N935" s="6">
        <f t="shared" si="1251"/>
        <v>0</v>
      </c>
      <c r="O935" s="6">
        <f t="shared" si="1251"/>
        <v>369.9</v>
      </c>
      <c r="P935" s="6">
        <f t="shared" si="1251"/>
        <v>0</v>
      </c>
      <c r="Q935" s="6">
        <f t="shared" si="1251"/>
        <v>369.9</v>
      </c>
      <c r="R935" s="6">
        <f t="shared" si="1251"/>
        <v>369.9</v>
      </c>
      <c r="S935" s="6">
        <f t="shared" si="1251"/>
        <v>0</v>
      </c>
      <c r="T935" s="6">
        <f t="shared" si="1251"/>
        <v>369.9</v>
      </c>
      <c r="U935" s="6">
        <f t="shared" si="1251"/>
        <v>0</v>
      </c>
      <c r="V935" s="6">
        <f t="shared" si="1251"/>
        <v>369.9</v>
      </c>
      <c r="W935" s="104"/>
    </row>
    <row r="936" spans="1:23" ht="31.5" outlineLevel="2" x14ac:dyDescent="0.2">
      <c r="A936" s="76" t="s">
        <v>599</v>
      </c>
      <c r="B936" s="76" t="s">
        <v>601</v>
      </c>
      <c r="C936" s="72" t="s">
        <v>728</v>
      </c>
      <c r="D936" s="74"/>
      <c r="E936" s="24" t="s">
        <v>725</v>
      </c>
      <c r="F936" s="6"/>
      <c r="G936" s="6"/>
      <c r="H936" s="6"/>
      <c r="I936" s="6">
        <f t="shared" ref="G936:L938" si="1252">I937</f>
        <v>0</v>
      </c>
      <c r="J936" s="6">
        <f t="shared" si="1252"/>
        <v>0</v>
      </c>
      <c r="K936" s="6">
        <f t="shared" si="1252"/>
        <v>2269.9849999999997</v>
      </c>
      <c r="L936" s="6">
        <f t="shared" si="1252"/>
        <v>2269.9849999999997</v>
      </c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104"/>
    </row>
    <row r="937" spans="1:23" ht="31.5" outlineLevel="2" x14ac:dyDescent="0.2">
      <c r="A937" s="77" t="s">
        <v>599</v>
      </c>
      <c r="B937" s="77" t="s">
        <v>601</v>
      </c>
      <c r="C937" s="73" t="s">
        <v>728</v>
      </c>
      <c r="D937" s="75" t="s">
        <v>70</v>
      </c>
      <c r="E937" s="23" t="s">
        <v>445</v>
      </c>
      <c r="F937" s="6"/>
      <c r="G937" s="6"/>
      <c r="H937" s="6"/>
      <c r="I937" s="7"/>
      <c r="J937" s="7"/>
      <c r="K937" s="7">
        <f>350+202.1+218+338+861.885+300</f>
        <v>2269.9849999999997</v>
      </c>
      <c r="L937" s="7">
        <f>SUM(H937:K937)</f>
        <v>2269.9849999999997</v>
      </c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104"/>
    </row>
    <row r="938" spans="1:23" s="98" customFormat="1" ht="47.25" hidden="1" outlineLevel="2" x14ac:dyDescent="0.2">
      <c r="A938" s="76" t="s">
        <v>599</v>
      </c>
      <c r="B938" s="76" t="s">
        <v>601</v>
      </c>
      <c r="C938" s="78" t="s">
        <v>479</v>
      </c>
      <c r="D938" s="78"/>
      <c r="E938" s="16" t="s">
        <v>478</v>
      </c>
      <c r="F938" s="6">
        <f>F939</f>
        <v>169.9</v>
      </c>
      <c r="G938" s="6">
        <f t="shared" si="1252"/>
        <v>0</v>
      </c>
      <c r="H938" s="6">
        <f t="shared" si="1252"/>
        <v>169.9</v>
      </c>
      <c r="I938" s="6">
        <f t="shared" si="1252"/>
        <v>0</v>
      </c>
      <c r="J938" s="6">
        <f t="shared" si="1252"/>
        <v>0</v>
      </c>
      <c r="K938" s="6">
        <f t="shared" si="1252"/>
        <v>0</v>
      </c>
      <c r="L938" s="6">
        <f t="shared" si="1252"/>
        <v>169.9</v>
      </c>
      <c r="M938" s="6">
        <f t="shared" ref="M938:R938" si="1253">M939</f>
        <v>169.9</v>
      </c>
      <c r="N938" s="6">
        <f t="shared" ref="N938" si="1254">N939</f>
        <v>0</v>
      </c>
      <c r="O938" s="6">
        <f t="shared" ref="O938:Q938" si="1255">O939</f>
        <v>169.9</v>
      </c>
      <c r="P938" s="6">
        <f t="shared" si="1255"/>
        <v>0</v>
      </c>
      <c r="Q938" s="6">
        <f t="shared" si="1255"/>
        <v>169.9</v>
      </c>
      <c r="R938" s="6">
        <f t="shared" si="1253"/>
        <v>169.9</v>
      </c>
      <c r="S938" s="6">
        <f t="shared" ref="S938" si="1256">S939</f>
        <v>0</v>
      </c>
      <c r="T938" s="6">
        <f t="shared" ref="T938:V938" si="1257">T939</f>
        <v>169.9</v>
      </c>
      <c r="U938" s="6">
        <f t="shared" si="1257"/>
        <v>0</v>
      </c>
      <c r="V938" s="6">
        <f t="shared" si="1257"/>
        <v>169.9</v>
      </c>
      <c r="W938" s="104"/>
    </row>
    <row r="939" spans="1:23" ht="31.5" hidden="1" outlineLevel="2" x14ac:dyDescent="0.2">
      <c r="A939" s="77" t="s">
        <v>599</v>
      </c>
      <c r="B939" s="77" t="s">
        <v>601</v>
      </c>
      <c r="C939" s="79" t="s">
        <v>479</v>
      </c>
      <c r="D939" s="79" t="s">
        <v>70</v>
      </c>
      <c r="E939" s="15" t="s">
        <v>445</v>
      </c>
      <c r="F939" s="7">
        <v>169.9</v>
      </c>
      <c r="G939" s="7"/>
      <c r="H939" s="7">
        <f>SUM(F939:G939)</f>
        <v>169.9</v>
      </c>
      <c r="I939" s="7"/>
      <c r="J939" s="7"/>
      <c r="K939" s="7"/>
      <c r="L939" s="7">
        <f>SUM(H939:K939)</f>
        <v>169.9</v>
      </c>
      <c r="M939" s="7">
        <v>169.9</v>
      </c>
      <c r="N939" s="7"/>
      <c r="O939" s="7">
        <f>SUM(M939:N939)</f>
        <v>169.9</v>
      </c>
      <c r="P939" s="7"/>
      <c r="Q939" s="7">
        <f>SUM(O939:P939)</f>
        <v>169.9</v>
      </c>
      <c r="R939" s="7">
        <v>169.9</v>
      </c>
      <c r="S939" s="7"/>
      <c r="T939" s="7">
        <f>SUM(R939:S939)</f>
        <v>169.9</v>
      </c>
      <c r="U939" s="7"/>
      <c r="V939" s="7">
        <f>SUM(T939:U939)</f>
        <v>169.9</v>
      </c>
      <c r="W939" s="104"/>
    </row>
    <row r="940" spans="1:23" ht="31.5" hidden="1" outlineLevel="2" x14ac:dyDescent="0.2">
      <c r="A940" s="76" t="s">
        <v>599</v>
      </c>
      <c r="B940" s="76" t="s">
        <v>601</v>
      </c>
      <c r="C940" s="74" t="s">
        <v>616</v>
      </c>
      <c r="D940" s="74"/>
      <c r="E940" s="63" t="s">
        <v>615</v>
      </c>
      <c r="F940" s="6">
        <f>F941</f>
        <v>200</v>
      </c>
      <c r="G940" s="6">
        <f t="shared" ref="G940:L944" si="1258">G941</f>
        <v>0</v>
      </c>
      <c r="H940" s="6">
        <f t="shared" si="1258"/>
        <v>200</v>
      </c>
      <c r="I940" s="6">
        <f t="shared" si="1258"/>
        <v>0</v>
      </c>
      <c r="J940" s="6">
        <f t="shared" si="1258"/>
        <v>0</v>
      </c>
      <c r="K940" s="6">
        <f t="shared" si="1258"/>
        <v>0</v>
      </c>
      <c r="L940" s="6">
        <f t="shared" si="1258"/>
        <v>200</v>
      </c>
      <c r="M940" s="6">
        <f t="shared" ref="M940:R940" si="1259">M941</f>
        <v>200</v>
      </c>
      <c r="N940" s="6">
        <f t="shared" ref="N940" si="1260">N941</f>
        <v>0</v>
      </c>
      <c r="O940" s="6">
        <f t="shared" ref="O940:Q944" si="1261">O941</f>
        <v>200</v>
      </c>
      <c r="P940" s="6">
        <f t="shared" si="1261"/>
        <v>0</v>
      </c>
      <c r="Q940" s="6">
        <f t="shared" si="1261"/>
        <v>200</v>
      </c>
      <c r="R940" s="6">
        <f t="shared" si="1259"/>
        <v>200</v>
      </c>
      <c r="S940" s="6">
        <f t="shared" ref="S940" si="1262">S941</f>
        <v>0</v>
      </c>
      <c r="T940" s="6">
        <f t="shared" ref="T940:V944" si="1263">T941</f>
        <v>200</v>
      </c>
      <c r="U940" s="6">
        <f t="shared" si="1263"/>
        <v>0</v>
      </c>
      <c r="V940" s="6">
        <f t="shared" si="1263"/>
        <v>200</v>
      </c>
      <c r="W940" s="104"/>
    </row>
    <row r="941" spans="1:23" ht="31.5" hidden="1" outlineLevel="2" x14ac:dyDescent="0.2">
      <c r="A941" s="77" t="s">
        <v>599</v>
      </c>
      <c r="B941" s="77" t="s">
        <v>601</v>
      </c>
      <c r="C941" s="75" t="s">
        <v>616</v>
      </c>
      <c r="D941" s="79" t="s">
        <v>70</v>
      </c>
      <c r="E941" s="15" t="s">
        <v>445</v>
      </c>
      <c r="F941" s="7">
        <v>200</v>
      </c>
      <c r="G941" s="7"/>
      <c r="H941" s="7">
        <f>SUM(F941:G941)</f>
        <v>200</v>
      </c>
      <c r="I941" s="7"/>
      <c r="J941" s="7"/>
      <c r="K941" s="7"/>
      <c r="L941" s="7">
        <f>SUM(H941:K941)</f>
        <v>200</v>
      </c>
      <c r="M941" s="7">
        <v>200</v>
      </c>
      <c r="N941" s="7"/>
      <c r="O941" s="7">
        <f>SUM(M941:N941)</f>
        <v>200</v>
      </c>
      <c r="P941" s="7"/>
      <c r="Q941" s="7">
        <f>SUM(O941:P941)</f>
        <v>200</v>
      </c>
      <c r="R941" s="7">
        <v>200</v>
      </c>
      <c r="S941" s="7"/>
      <c r="T941" s="7">
        <f>SUM(R941:S941)</f>
        <v>200</v>
      </c>
      <c r="U941" s="7"/>
      <c r="V941" s="7">
        <f>SUM(T941:U941)</f>
        <v>200</v>
      </c>
      <c r="W941" s="104"/>
    </row>
    <row r="942" spans="1:23" ht="47.25" hidden="1" outlineLevel="2" x14ac:dyDescent="0.2">
      <c r="A942" s="72" t="s">
        <v>599</v>
      </c>
      <c r="B942" s="72" t="s">
        <v>601</v>
      </c>
      <c r="C942" s="72" t="s">
        <v>678</v>
      </c>
      <c r="D942" s="72"/>
      <c r="E942" s="25" t="s">
        <v>428</v>
      </c>
      <c r="F942" s="7"/>
      <c r="G942" s="6">
        <f t="shared" si="1258"/>
        <v>1800.6475000000003</v>
      </c>
      <c r="H942" s="6">
        <f t="shared" si="1258"/>
        <v>1800.6475000000003</v>
      </c>
      <c r="I942" s="6">
        <f t="shared" si="1258"/>
        <v>0</v>
      </c>
      <c r="J942" s="6">
        <f t="shared" si="1258"/>
        <v>0</v>
      </c>
      <c r="K942" s="6">
        <f t="shared" si="1258"/>
        <v>0</v>
      </c>
      <c r="L942" s="6">
        <f t="shared" si="1258"/>
        <v>1800.6475000000003</v>
      </c>
      <c r="M942" s="7"/>
      <c r="N942" s="7"/>
      <c r="O942" s="7"/>
      <c r="P942" s="6">
        <f t="shared" si="1261"/>
        <v>0</v>
      </c>
      <c r="Q942" s="6">
        <f t="shared" si="1261"/>
        <v>0</v>
      </c>
      <c r="R942" s="7"/>
      <c r="S942" s="7"/>
      <c r="T942" s="7"/>
      <c r="U942" s="6">
        <f t="shared" si="1263"/>
        <v>0</v>
      </c>
      <c r="V942" s="6">
        <f t="shared" si="1263"/>
        <v>0</v>
      </c>
      <c r="W942" s="104"/>
    </row>
    <row r="943" spans="1:23" ht="31.5" hidden="1" outlineLevel="2" x14ac:dyDescent="0.2">
      <c r="A943" s="73" t="s">
        <v>599</v>
      </c>
      <c r="B943" s="73" t="s">
        <v>601</v>
      </c>
      <c r="C943" s="73" t="s">
        <v>678</v>
      </c>
      <c r="D943" s="73" t="s">
        <v>70</v>
      </c>
      <c r="E943" s="26" t="s">
        <v>71</v>
      </c>
      <c r="F943" s="7"/>
      <c r="G943" s="8">
        <v>1800.6475000000003</v>
      </c>
      <c r="H943" s="8">
        <f>SUM(F943:G943)</f>
        <v>1800.6475000000003</v>
      </c>
      <c r="I943" s="8"/>
      <c r="J943" s="8"/>
      <c r="K943" s="8"/>
      <c r="L943" s="8">
        <f>SUM(H943:K943)</f>
        <v>1800.6475000000003</v>
      </c>
      <c r="M943" s="7"/>
      <c r="N943" s="7"/>
      <c r="O943" s="7"/>
      <c r="P943" s="8"/>
      <c r="Q943" s="8">
        <f>SUM(O943:P943)</f>
        <v>0</v>
      </c>
      <c r="R943" s="7"/>
      <c r="S943" s="7"/>
      <c r="T943" s="7"/>
      <c r="U943" s="8"/>
      <c r="V943" s="8">
        <f>SUM(T943:U943)</f>
        <v>0</v>
      </c>
      <c r="W943" s="104"/>
    </row>
    <row r="944" spans="1:23" ht="47.25" hidden="1" outlineLevel="2" x14ac:dyDescent="0.2">
      <c r="A944" s="72" t="s">
        <v>599</v>
      </c>
      <c r="B944" s="72" t="s">
        <v>601</v>
      </c>
      <c r="C944" s="72" t="s">
        <v>678</v>
      </c>
      <c r="D944" s="72"/>
      <c r="E944" s="25" t="s">
        <v>440</v>
      </c>
      <c r="F944" s="7"/>
      <c r="G944" s="6">
        <f t="shared" si="1258"/>
        <v>5401.9425000000001</v>
      </c>
      <c r="H944" s="6">
        <f t="shared" si="1258"/>
        <v>5401.9425000000001</v>
      </c>
      <c r="I944" s="6">
        <f t="shared" si="1258"/>
        <v>0</v>
      </c>
      <c r="J944" s="6">
        <f t="shared" si="1258"/>
        <v>0</v>
      </c>
      <c r="K944" s="6">
        <f t="shared" si="1258"/>
        <v>0</v>
      </c>
      <c r="L944" s="6">
        <f t="shared" si="1258"/>
        <v>5401.9425000000001</v>
      </c>
      <c r="M944" s="7"/>
      <c r="N944" s="7"/>
      <c r="O944" s="7"/>
      <c r="P944" s="6">
        <f t="shared" si="1261"/>
        <v>0</v>
      </c>
      <c r="Q944" s="6">
        <f t="shared" si="1261"/>
        <v>0</v>
      </c>
      <c r="R944" s="7"/>
      <c r="S944" s="7"/>
      <c r="T944" s="7"/>
      <c r="U944" s="6">
        <f t="shared" si="1263"/>
        <v>0</v>
      </c>
      <c r="V944" s="6">
        <f t="shared" si="1263"/>
        <v>0</v>
      </c>
      <c r="W944" s="104"/>
    </row>
    <row r="945" spans="1:23" ht="31.5" hidden="1" outlineLevel="2" x14ac:dyDescent="0.2">
      <c r="A945" s="73" t="s">
        <v>599</v>
      </c>
      <c r="B945" s="73" t="s">
        <v>601</v>
      </c>
      <c r="C945" s="73" t="s">
        <v>678</v>
      </c>
      <c r="D945" s="73" t="s">
        <v>70</v>
      </c>
      <c r="E945" s="26" t="s">
        <v>71</v>
      </c>
      <c r="F945" s="7"/>
      <c r="G945" s="8">
        <v>5401.9425000000001</v>
      </c>
      <c r="H945" s="8">
        <f>SUM(F945:G945)</f>
        <v>5401.9425000000001</v>
      </c>
      <c r="I945" s="8"/>
      <c r="J945" s="8"/>
      <c r="K945" s="8"/>
      <c r="L945" s="8">
        <f>SUM(H945:K945)</f>
        <v>5401.9425000000001</v>
      </c>
      <c r="M945" s="7"/>
      <c r="N945" s="7"/>
      <c r="O945" s="7"/>
      <c r="P945" s="8"/>
      <c r="Q945" s="8">
        <f>SUM(O945:P945)</f>
        <v>0</v>
      </c>
      <c r="R945" s="7"/>
      <c r="S945" s="7"/>
      <c r="T945" s="7"/>
      <c r="U945" s="8"/>
      <c r="V945" s="8">
        <f>SUM(T945:U945)</f>
        <v>0</v>
      </c>
      <c r="W945" s="104"/>
    </row>
    <row r="946" spans="1:23" ht="15.75" outlineLevel="2" x14ac:dyDescent="0.2">
      <c r="A946" s="72" t="s">
        <v>599</v>
      </c>
      <c r="B946" s="72" t="s">
        <v>601</v>
      </c>
      <c r="C946" s="85" t="s">
        <v>723</v>
      </c>
      <c r="D946" s="87"/>
      <c r="E946" s="105" t="s">
        <v>204</v>
      </c>
      <c r="F946" s="7"/>
      <c r="G946" s="8"/>
      <c r="H946" s="8"/>
      <c r="I946" s="8"/>
      <c r="J946" s="6">
        <f>J947</f>
        <v>185</v>
      </c>
      <c r="K946" s="6">
        <f t="shared" ref="K946:L946" si="1264">K947</f>
        <v>0</v>
      </c>
      <c r="L946" s="6">
        <f t="shared" si="1264"/>
        <v>185</v>
      </c>
      <c r="M946" s="7"/>
      <c r="N946" s="7"/>
      <c r="O946" s="7"/>
      <c r="P946" s="8"/>
      <c r="Q946" s="8"/>
      <c r="R946" s="7"/>
      <c r="S946" s="7"/>
      <c r="T946" s="7"/>
      <c r="U946" s="8"/>
      <c r="V946" s="8"/>
      <c r="W946" s="104"/>
    </row>
    <row r="947" spans="1:23" ht="31.5" outlineLevel="2" x14ac:dyDescent="0.2">
      <c r="A947" s="72" t="s">
        <v>599</v>
      </c>
      <c r="B947" s="72" t="s">
        <v>601</v>
      </c>
      <c r="C947" s="85" t="s">
        <v>724</v>
      </c>
      <c r="D947" s="74"/>
      <c r="E947" s="24" t="s">
        <v>725</v>
      </c>
      <c r="F947" s="7"/>
      <c r="G947" s="8"/>
      <c r="H947" s="8"/>
      <c r="I947" s="8"/>
      <c r="J947" s="6">
        <f t="shared" ref="J947:L947" si="1265">J948</f>
        <v>185</v>
      </c>
      <c r="K947" s="6">
        <f t="shared" si="1265"/>
        <v>0</v>
      </c>
      <c r="L947" s="6">
        <f t="shared" si="1265"/>
        <v>185</v>
      </c>
      <c r="M947" s="7"/>
      <c r="N947" s="7"/>
      <c r="O947" s="7"/>
      <c r="P947" s="8"/>
      <c r="Q947" s="8"/>
      <c r="R947" s="7"/>
      <c r="S947" s="7"/>
      <c r="T947" s="7"/>
      <c r="U947" s="8"/>
      <c r="V947" s="8"/>
      <c r="W947" s="104"/>
    </row>
    <row r="948" spans="1:23" ht="31.5" outlineLevel="2" x14ac:dyDescent="0.2">
      <c r="A948" s="73" t="s">
        <v>599</v>
      </c>
      <c r="B948" s="73" t="s">
        <v>601</v>
      </c>
      <c r="C948" s="95" t="s">
        <v>724</v>
      </c>
      <c r="D948" s="75" t="s">
        <v>70</v>
      </c>
      <c r="E948" s="23" t="s">
        <v>445</v>
      </c>
      <c r="F948" s="7"/>
      <c r="G948" s="8"/>
      <c r="H948" s="8"/>
      <c r="I948" s="8"/>
      <c r="J948" s="7">
        <v>185</v>
      </c>
      <c r="K948" s="7"/>
      <c r="L948" s="7">
        <f>SUM(H948:K948)</f>
        <v>185</v>
      </c>
      <c r="M948" s="7"/>
      <c r="N948" s="7"/>
      <c r="O948" s="7"/>
      <c r="P948" s="8"/>
      <c r="Q948" s="8"/>
      <c r="R948" s="7"/>
      <c r="S948" s="7"/>
      <c r="T948" s="7"/>
      <c r="U948" s="8"/>
      <c r="V948" s="8"/>
      <c r="W948" s="104"/>
    </row>
    <row r="949" spans="1:23" ht="31.5" outlineLevel="3" x14ac:dyDescent="0.2">
      <c r="A949" s="76" t="s">
        <v>599</v>
      </c>
      <c r="B949" s="76" t="s">
        <v>601</v>
      </c>
      <c r="C949" s="76" t="s">
        <v>362</v>
      </c>
      <c r="D949" s="76"/>
      <c r="E949" s="12" t="s">
        <v>363</v>
      </c>
      <c r="F949" s="6">
        <f t="shared" ref="F949:V949" si="1266">F950</f>
        <v>42900</v>
      </c>
      <c r="G949" s="6">
        <f t="shared" si="1266"/>
        <v>0</v>
      </c>
      <c r="H949" s="6">
        <f t="shared" si="1266"/>
        <v>42900</v>
      </c>
      <c r="I949" s="6">
        <f t="shared" si="1266"/>
        <v>0</v>
      </c>
      <c r="J949" s="6">
        <f t="shared" si="1266"/>
        <v>86.893079999999998</v>
      </c>
      <c r="K949" s="6">
        <f t="shared" si="1266"/>
        <v>0</v>
      </c>
      <c r="L949" s="6">
        <f t="shared" si="1266"/>
        <v>42986.893080000002</v>
      </c>
      <c r="M949" s="6">
        <f t="shared" si="1266"/>
        <v>42900</v>
      </c>
      <c r="N949" s="6">
        <f t="shared" si="1266"/>
        <v>0</v>
      </c>
      <c r="O949" s="6">
        <f t="shared" si="1266"/>
        <v>42900</v>
      </c>
      <c r="P949" s="6">
        <f t="shared" si="1266"/>
        <v>0</v>
      </c>
      <c r="Q949" s="6">
        <f t="shared" si="1266"/>
        <v>42900</v>
      </c>
      <c r="R949" s="6">
        <f t="shared" si="1266"/>
        <v>42900</v>
      </c>
      <c r="S949" s="6">
        <f t="shared" si="1266"/>
        <v>0</v>
      </c>
      <c r="T949" s="6">
        <f t="shared" si="1266"/>
        <v>42900</v>
      </c>
      <c r="U949" s="6">
        <f t="shared" si="1266"/>
        <v>0</v>
      </c>
      <c r="V949" s="6">
        <f t="shared" si="1266"/>
        <v>42900</v>
      </c>
      <c r="W949" s="104"/>
    </row>
    <row r="950" spans="1:23" ht="15.75" outlineLevel="4" x14ac:dyDescent="0.2">
      <c r="A950" s="76" t="s">
        <v>599</v>
      </c>
      <c r="B950" s="76" t="s">
        <v>601</v>
      </c>
      <c r="C950" s="76" t="s">
        <v>364</v>
      </c>
      <c r="D950" s="76"/>
      <c r="E950" s="12" t="s">
        <v>603</v>
      </c>
      <c r="F950" s="6">
        <f>F951+F953</f>
        <v>42900</v>
      </c>
      <c r="G950" s="6">
        <f t="shared" ref="G950:J950" si="1267">G951+G953</f>
        <v>0</v>
      </c>
      <c r="H950" s="6">
        <f t="shared" si="1267"/>
        <v>42900</v>
      </c>
      <c r="I950" s="6">
        <f t="shared" si="1267"/>
        <v>0</v>
      </c>
      <c r="J950" s="6">
        <f t="shared" si="1267"/>
        <v>86.893079999999998</v>
      </c>
      <c r="K950" s="6">
        <f t="shared" ref="K950:L950" si="1268">K951+K953</f>
        <v>0</v>
      </c>
      <c r="L950" s="6">
        <f t="shared" si="1268"/>
        <v>42986.893080000002</v>
      </c>
      <c r="M950" s="6">
        <f t="shared" ref="M950:R950" si="1269">M951+M953</f>
        <v>42900</v>
      </c>
      <c r="N950" s="6">
        <f t="shared" ref="N950" si="1270">N951+N953</f>
        <v>0</v>
      </c>
      <c r="O950" s="6">
        <f t="shared" ref="O950:Q950" si="1271">O951+O953</f>
        <v>42900</v>
      </c>
      <c r="P950" s="6">
        <f t="shared" si="1271"/>
        <v>0</v>
      </c>
      <c r="Q950" s="6">
        <f t="shared" si="1271"/>
        <v>42900</v>
      </c>
      <c r="R950" s="6">
        <f t="shared" si="1269"/>
        <v>42900</v>
      </c>
      <c r="S950" s="6">
        <f t="shared" ref="S950" si="1272">S951+S953</f>
        <v>0</v>
      </c>
      <c r="T950" s="6">
        <f t="shared" ref="T950:V950" si="1273">T951+T953</f>
        <v>42900</v>
      </c>
      <c r="U950" s="6">
        <f t="shared" si="1273"/>
        <v>0</v>
      </c>
      <c r="V950" s="6">
        <f t="shared" si="1273"/>
        <v>42900</v>
      </c>
      <c r="W950" s="104"/>
    </row>
    <row r="951" spans="1:23" ht="31.5" outlineLevel="5" x14ac:dyDescent="0.2">
      <c r="A951" s="76" t="s">
        <v>599</v>
      </c>
      <c r="B951" s="76" t="s">
        <v>601</v>
      </c>
      <c r="C951" s="76" t="s">
        <v>365</v>
      </c>
      <c r="D951" s="76"/>
      <c r="E951" s="12" t="s">
        <v>427</v>
      </c>
      <c r="F951" s="6">
        <f t="shared" ref="F951:V951" si="1274">F952</f>
        <v>12900</v>
      </c>
      <c r="G951" s="6">
        <f t="shared" si="1274"/>
        <v>0</v>
      </c>
      <c r="H951" s="6">
        <f t="shared" si="1274"/>
        <v>12900</v>
      </c>
      <c r="I951" s="6">
        <f t="shared" si="1274"/>
        <v>0</v>
      </c>
      <c r="J951" s="6">
        <f t="shared" si="1274"/>
        <v>86.893079999999998</v>
      </c>
      <c r="K951" s="6">
        <f t="shared" si="1274"/>
        <v>0</v>
      </c>
      <c r="L951" s="6">
        <f t="shared" si="1274"/>
        <v>12986.89308</v>
      </c>
      <c r="M951" s="6">
        <f t="shared" si="1274"/>
        <v>12900</v>
      </c>
      <c r="N951" s="6">
        <f t="shared" si="1274"/>
        <v>0</v>
      </c>
      <c r="O951" s="6">
        <f t="shared" si="1274"/>
        <v>12900</v>
      </c>
      <c r="P951" s="6">
        <f t="shared" si="1274"/>
        <v>0</v>
      </c>
      <c r="Q951" s="6">
        <f t="shared" si="1274"/>
        <v>12900</v>
      </c>
      <c r="R951" s="6">
        <f t="shared" si="1274"/>
        <v>12900</v>
      </c>
      <c r="S951" s="6">
        <f t="shared" si="1274"/>
        <v>0</v>
      </c>
      <c r="T951" s="6">
        <f t="shared" si="1274"/>
        <v>12900</v>
      </c>
      <c r="U951" s="6">
        <f t="shared" si="1274"/>
        <v>0</v>
      </c>
      <c r="V951" s="6">
        <f t="shared" si="1274"/>
        <v>12900</v>
      </c>
      <c r="W951" s="104"/>
    </row>
    <row r="952" spans="1:23" ht="31.5" outlineLevel="7" x14ac:dyDescent="0.2">
      <c r="A952" s="77" t="s">
        <v>599</v>
      </c>
      <c r="B952" s="77" t="s">
        <v>601</v>
      </c>
      <c r="C952" s="77" t="s">
        <v>365</v>
      </c>
      <c r="D952" s="77" t="s">
        <v>70</v>
      </c>
      <c r="E952" s="13" t="s">
        <v>71</v>
      </c>
      <c r="F952" s="7">
        <v>12900</v>
      </c>
      <c r="G952" s="7"/>
      <c r="H952" s="7">
        <f>SUM(F952:G952)</f>
        <v>12900</v>
      </c>
      <c r="I952" s="7"/>
      <c r="J952" s="7">
        <v>86.893079999999998</v>
      </c>
      <c r="K952" s="7"/>
      <c r="L952" s="7">
        <f>SUM(H952:K952)</f>
        <v>12986.89308</v>
      </c>
      <c r="M952" s="7">
        <v>12900</v>
      </c>
      <c r="N952" s="7"/>
      <c r="O952" s="7">
        <f>SUM(M952:N952)</f>
        <v>12900</v>
      </c>
      <c r="P952" s="7"/>
      <c r="Q952" s="7">
        <f>SUM(O952:P952)</f>
        <v>12900</v>
      </c>
      <c r="R952" s="7">
        <v>12900</v>
      </c>
      <c r="S952" s="7"/>
      <c r="T952" s="7">
        <f>SUM(R952:S952)</f>
        <v>12900</v>
      </c>
      <c r="U952" s="7"/>
      <c r="V952" s="7">
        <f>SUM(T952:U952)</f>
        <v>12900</v>
      </c>
      <c r="W952" s="104"/>
    </row>
    <row r="953" spans="1:23" ht="31.5" hidden="1" outlineLevel="5" x14ac:dyDescent="0.2">
      <c r="A953" s="76" t="s">
        <v>599</v>
      </c>
      <c r="B953" s="76" t="s">
        <v>601</v>
      </c>
      <c r="C953" s="76" t="s">
        <v>365</v>
      </c>
      <c r="D953" s="76"/>
      <c r="E953" s="12" t="s">
        <v>437</v>
      </c>
      <c r="F953" s="6">
        <f t="shared" ref="F953:V953" si="1275">F954</f>
        <v>30000</v>
      </c>
      <c r="G953" s="6">
        <f t="shared" si="1275"/>
        <v>0</v>
      </c>
      <c r="H953" s="6">
        <f t="shared" si="1275"/>
        <v>30000</v>
      </c>
      <c r="I953" s="6">
        <f t="shared" si="1275"/>
        <v>0</v>
      </c>
      <c r="J953" s="6">
        <f t="shared" si="1275"/>
        <v>0</v>
      </c>
      <c r="K953" s="6">
        <f t="shared" si="1275"/>
        <v>0</v>
      </c>
      <c r="L953" s="6">
        <f t="shared" si="1275"/>
        <v>30000</v>
      </c>
      <c r="M953" s="6">
        <f t="shared" si="1275"/>
        <v>30000</v>
      </c>
      <c r="N953" s="6">
        <f t="shared" si="1275"/>
        <v>0</v>
      </c>
      <c r="O953" s="6">
        <f t="shared" si="1275"/>
        <v>30000</v>
      </c>
      <c r="P953" s="6">
        <f t="shared" si="1275"/>
        <v>0</v>
      </c>
      <c r="Q953" s="6">
        <f t="shared" si="1275"/>
        <v>30000</v>
      </c>
      <c r="R953" s="6">
        <f t="shared" si="1275"/>
        <v>30000</v>
      </c>
      <c r="S953" s="6">
        <f t="shared" si="1275"/>
        <v>0</v>
      </c>
      <c r="T953" s="6">
        <f t="shared" si="1275"/>
        <v>30000</v>
      </c>
      <c r="U953" s="6">
        <f t="shared" si="1275"/>
        <v>0</v>
      </c>
      <c r="V953" s="6">
        <f t="shared" si="1275"/>
        <v>30000</v>
      </c>
      <c r="W953" s="104"/>
    </row>
    <row r="954" spans="1:23" ht="31.5" hidden="1" outlineLevel="7" x14ac:dyDescent="0.2">
      <c r="A954" s="77" t="s">
        <v>599</v>
      </c>
      <c r="B954" s="77" t="s">
        <v>601</v>
      </c>
      <c r="C954" s="77" t="s">
        <v>365</v>
      </c>
      <c r="D954" s="77" t="s">
        <v>70</v>
      </c>
      <c r="E954" s="13" t="s">
        <v>71</v>
      </c>
      <c r="F954" s="7">
        <v>30000</v>
      </c>
      <c r="G954" s="7"/>
      <c r="H954" s="7">
        <f>SUM(F954:G954)</f>
        <v>30000</v>
      </c>
      <c r="I954" s="7"/>
      <c r="J954" s="7"/>
      <c r="K954" s="7"/>
      <c r="L954" s="7">
        <f>SUM(H954:K954)</f>
        <v>30000</v>
      </c>
      <c r="M954" s="7">
        <v>30000</v>
      </c>
      <c r="N954" s="7"/>
      <c r="O954" s="7">
        <f>SUM(M954:N954)</f>
        <v>30000</v>
      </c>
      <c r="P954" s="7"/>
      <c r="Q954" s="7">
        <f>SUM(O954:P954)</f>
        <v>30000</v>
      </c>
      <c r="R954" s="7">
        <v>30000</v>
      </c>
      <c r="S954" s="7"/>
      <c r="T954" s="7">
        <f>SUM(R954:S954)</f>
        <v>30000</v>
      </c>
      <c r="U954" s="7"/>
      <c r="V954" s="7">
        <f>SUM(T954:U954)</f>
        <v>30000</v>
      </c>
      <c r="W954" s="104"/>
    </row>
    <row r="955" spans="1:23" ht="31.5" outlineLevel="3" x14ac:dyDescent="0.2">
      <c r="A955" s="76" t="s">
        <v>599</v>
      </c>
      <c r="B955" s="76" t="s">
        <v>601</v>
      </c>
      <c r="C955" s="76" t="s">
        <v>350</v>
      </c>
      <c r="D955" s="76"/>
      <c r="E955" s="12" t="s">
        <v>351</v>
      </c>
      <c r="F955" s="6">
        <f t="shared" ref="F955:V955" si="1276">F956</f>
        <v>109825.2</v>
      </c>
      <c r="G955" s="6">
        <f t="shared" si="1276"/>
        <v>0</v>
      </c>
      <c r="H955" s="6">
        <f t="shared" si="1276"/>
        <v>109825.2</v>
      </c>
      <c r="I955" s="6">
        <f t="shared" si="1276"/>
        <v>1457.5</v>
      </c>
      <c r="J955" s="6">
        <f t="shared" si="1276"/>
        <v>0</v>
      </c>
      <c r="K955" s="6">
        <f t="shared" si="1276"/>
        <v>2557.94</v>
      </c>
      <c r="L955" s="6">
        <f t="shared" si="1276"/>
        <v>113840.64</v>
      </c>
      <c r="M955" s="6">
        <f t="shared" si="1276"/>
        <v>109825.2</v>
      </c>
      <c r="N955" s="6">
        <f t="shared" si="1276"/>
        <v>0</v>
      </c>
      <c r="O955" s="6">
        <f t="shared" si="1276"/>
        <v>109825.2</v>
      </c>
      <c r="P955" s="6">
        <f t="shared" si="1276"/>
        <v>0</v>
      </c>
      <c r="Q955" s="6">
        <f t="shared" si="1276"/>
        <v>109825.2</v>
      </c>
      <c r="R955" s="6">
        <f>R956</f>
        <v>109825.2</v>
      </c>
      <c r="S955" s="6">
        <f t="shared" si="1276"/>
        <v>0</v>
      </c>
      <c r="T955" s="6">
        <f t="shared" si="1276"/>
        <v>109825.2</v>
      </c>
      <c r="U955" s="6">
        <f t="shared" si="1276"/>
        <v>0</v>
      </c>
      <c r="V955" s="6">
        <f t="shared" si="1276"/>
        <v>109825.2</v>
      </c>
      <c r="W955" s="104"/>
    </row>
    <row r="956" spans="1:23" ht="31.5" outlineLevel="4" x14ac:dyDescent="0.2">
      <c r="A956" s="76" t="s">
        <v>599</v>
      </c>
      <c r="B956" s="76" t="s">
        <v>601</v>
      </c>
      <c r="C956" s="76" t="s">
        <v>352</v>
      </c>
      <c r="D956" s="76"/>
      <c r="E956" s="12" t="s">
        <v>39</v>
      </c>
      <c r="F956" s="6">
        <f t="shared" ref="F956" si="1277">F957+F959+F961+F963+F965</f>
        <v>109825.2</v>
      </c>
      <c r="G956" s="6">
        <f t="shared" ref="G956:H956" si="1278">G957+G959+G961+G963+G965</f>
        <v>0</v>
      </c>
      <c r="H956" s="6">
        <f t="shared" si="1278"/>
        <v>109825.2</v>
      </c>
      <c r="I956" s="6">
        <f>I957+I959+I961+I963+I965+I967+I969+I971</f>
        <v>1457.5</v>
      </c>
      <c r="J956" s="6">
        <f t="shared" ref="J956:V956" si="1279">J957+J959+J961+J963+J965+J967+J969+J971</f>
        <v>0</v>
      </c>
      <c r="K956" s="6">
        <f t="shared" si="1279"/>
        <v>2557.94</v>
      </c>
      <c r="L956" s="6">
        <f t="shared" si="1279"/>
        <v>113840.64</v>
      </c>
      <c r="M956" s="6">
        <f t="shared" si="1279"/>
        <v>109825.2</v>
      </c>
      <c r="N956" s="6">
        <f t="shared" si="1279"/>
        <v>0</v>
      </c>
      <c r="O956" s="6">
        <f t="shared" si="1279"/>
        <v>109825.2</v>
      </c>
      <c r="P956" s="6">
        <f t="shared" si="1279"/>
        <v>0</v>
      </c>
      <c r="Q956" s="6">
        <f t="shared" si="1279"/>
        <v>109825.2</v>
      </c>
      <c r="R956" s="6">
        <f t="shared" si="1279"/>
        <v>109825.2</v>
      </c>
      <c r="S956" s="6">
        <f t="shared" si="1279"/>
        <v>0</v>
      </c>
      <c r="T956" s="6">
        <f t="shared" si="1279"/>
        <v>109825.2</v>
      </c>
      <c r="U956" s="6">
        <f t="shared" si="1279"/>
        <v>0</v>
      </c>
      <c r="V956" s="6">
        <f t="shared" si="1279"/>
        <v>109825.2</v>
      </c>
      <c r="W956" s="104"/>
    </row>
    <row r="957" spans="1:23" ht="15.75" outlineLevel="5" x14ac:dyDescent="0.2">
      <c r="A957" s="76" t="s">
        <v>599</v>
      </c>
      <c r="B957" s="76" t="s">
        <v>601</v>
      </c>
      <c r="C957" s="76" t="s">
        <v>366</v>
      </c>
      <c r="D957" s="76"/>
      <c r="E957" s="12" t="s">
        <v>367</v>
      </c>
      <c r="F957" s="6">
        <f t="shared" ref="F957:V957" si="1280">F958</f>
        <v>43536.5</v>
      </c>
      <c r="G957" s="6">
        <f t="shared" si="1280"/>
        <v>0</v>
      </c>
      <c r="H957" s="6">
        <f t="shared" si="1280"/>
        <v>43536.5</v>
      </c>
      <c r="I957" s="6">
        <f t="shared" si="1280"/>
        <v>0</v>
      </c>
      <c r="J957" s="6">
        <f t="shared" si="1280"/>
        <v>0</v>
      </c>
      <c r="K957" s="6">
        <f t="shared" si="1280"/>
        <v>2271</v>
      </c>
      <c r="L957" s="6">
        <f t="shared" si="1280"/>
        <v>45807.5</v>
      </c>
      <c r="M957" s="6">
        <f t="shared" si="1280"/>
        <v>43536.5</v>
      </c>
      <c r="N957" s="6">
        <f t="shared" si="1280"/>
        <v>0</v>
      </c>
      <c r="O957" s="6">
        <f t="shared" si="1280"/>
        <v>43536.5</v>
      </c>
      <c r="P957" s="6">
        <f t="shared" si="1280"/>
        <v>0</v>
      </c>
      <c r="Q957" s="6">
        <f t="shared" si="1280"/>
        <v>43536.5</v>
      </c>
      <c r="R957" s="6">
        <f>R958</f>
        <v>43536.5</v>
      </c>
      <c r="S957" s="6">
        <f t="shared" si="1280"/>
        <v>0</v>
      </c>
      <c r="T957" s="6">
        <f t="shared" si="1280"/>
        <v>43536.5</v>
      </c>
      <c r="U957" s="6">
        <f t="shared" si="1280"/>
        <v>0</v>
      </c>
      <c r="V957" s="6">
        <f t="shared" si="1280"/>
        <v>43536.5</v>
      </c>
      <c r="W957" s="104"/>
    </row>
    <row r="958" spans="1:23" ht="31.5" outlineLevel="7" x14ac:dyDescent="0.2">
      <c r="A958" s="77" t="s">
        <v>599</v>
      </c>
      <c r="B958" s="77" t="s">
        <v>601</v>
      </c>
      <c r="C958" s="77" t="s">
        <v>366</v>
      </c>
      <c r="D958" s="77" t="s">
        <v>70</v>
      </c>
      <c r="E958" s="13" t="s">
        <v>71</v>
      </c>
      <c r="F958" s="7">
        <v>43536.5</v>
      </c>
      <c r="G958" s="7"/>
      <c r="H958" s="7">
        <f>SUM(F958:G958)</f>
        <v>43536.5</v>
      </c>
      <c r="I958" s="7"/>
      <c r="J958" s="7"/>
      <c r="K958" s="7">
        <f>1563+275+200+148+85</f>
        <v>2271</v>
      </c>
      <c r="L958" s="7">
        <f>SUM(H958:K958)</f>
        <v>45807.5</v>
      </c>
      <c r="M958" s="7">
        <v>43536.5</v>
      </c>
      <c r="N958" s="7"/>
      <c r="O958" s="7">
        <f>SUM(M958:N958)</f>
        <v>43536.5</v>
      </c>
      <c r="P958" s="7"/>
      <c r="Q958" s="7">
        <f>SUM(O958:P958)</f>
        <v>43536.5</v>
      </c>
      <c r="R958" s="7">
        <v>43536.5</v>
      </c>
      <c r="S958" s="7"/>
      <c r="T958" s="7">
        <f>SUM(R958:S958)</f>
        <v>43536.5</v>
      </c>
      <c r="U958" s="7"/>
      <c r="V958" s="7">
        <f>SUM(T958:U958)</f>
        <v>43536.5</v>
      </c>
      <c r="W958" s="104"/>
    </row>
    <row r="959" spans="1:23" ht="15.75" outlineLevel="5" x14ac:dyDescent="0.2">
      <c r="A959" s="76" t="s">
        <v>599</v>
      </c>
      <c r="B959" s="76" t="s">
        <v>601</v>
      </c>
      <c r="C959" s="76" t="s">
        <v>368</v>
      </c>
      <c r="D959" s="76"/>
      <c r="E959" s="12" t="s">
        <v>369</v>
      </c>
      <c r="F959" s="6">
        <f t="shared" ref="F959:V959" si="1281">F960</f>
        <v>26037.5</v>
      </c>
      <c r="G959" s="6">
        <f t="shared" si="1281"/>
        <v>0</v>
      </c>
      <c r="H959" s="6">
        <f t="shared" si="1281"/>
        <v>26037.5</v>
      </c>
      <c r="I959" s="6">
        <f t="shared" si="1281"/>
        <v>0</v>
      </c>
      <c r="J959" s="6">
        <f t="shared" si="1281"/>
        <v>0</v>
      </c>
      <c r="K959" s="6">
        <f t="shared" si="1281"/>
        <v>20</v>
      </c>
      <c r="L959" s="6">
        <f t="shared" si="1281"/>
        <v>26057.5</v>
      </c>
      <c r="M959" s="6">
        <f t="shared" si="1281"/>
        <v>26037.5</v>
      </c>
      <c r="N959" s="6">
        <f t="shared" si="1281"/>
        <v>0</v>
      </c>
      <c r="O959" s="6">
        <f t="shared" si="1281"/>
        <v>26037.5</v>
      </c>
      <c r="P959" s="6">
        <f t="shared" si="1281"/>
        <v>0</v>
      </c>
      <c r="Q959" s="6">
        <f t="shared" si="1281"/>
        <v>26037.5</v>
      </c>
      <c r="R959" s="6">
        <f t="shared" si="1281"/>
        <v>26037.5</v>
      </c>
      <c r="S959" s="6">
        <f t="shared" si="1281"/>
        <v>0</v>
      </c>
      <c r="T959" s="6">
        <f t="shared" si="1281"/>
        <v>26037.5</v>
      </c>
      <c r="U959" s="6">
        <f t="shared" si="1281"/>
        <v>0</v>
      </c>
      <c r="V959" s="6">
        <f t="shared" si="1281"/>
        <v>26037.5</v>
      </c>
      <c r="W959" s="104"/>
    </row>
    <row r="960" spans="1:23" ht="31.5" outlineLevel="7" x14ac:dyDescent="0.2">
      <c r="A960" s="77" t="s">
        <v>599</v>
      </c>
      <c r="B960" s="77" t="s">
        <v>601</v>
      </c>
      <c r="C960" s="77" t="s">
        <v>368</v>
      </c>
      <c r="D960" s="77" t="s">
        <v>70</v>
      </c>
      <c r="E960" s="13" t="s">
        <v>71</v>
      </c>
      <c r="F960" s="7">
        <v>26037.5</v>
      </c>
      <c r="G960" s="7"/>
      <c r="H960" s="7">
        <f>SUM(F960:G960)</f>
        <v>26037.5</v>
      </c>
      <c r="I960" s="7"/>
      <c r="J960" s="7"/>
      <c r="K960" s="7">
        <f>20</f>
        <v>20</v>
      </c>
      <c r="L960" s="7">
        <f>SUM(H960:K960)</f>
        <v>26057.5</v>
      </c>
      <c r="M960" s="7">
        <v>26037.5</v>
      </c>
      <c r="N960" s="7"/>
      <c r="O960" s="7">
        <f>SUM(M960:N960)</f>
        <v>26037.5</v>
      </c>
      <c r="P960" s="7"/>
      <c r="Q960" s="7">
        <f>SUM(O960:P960)</f>
        <v>26037.5</v>
      </c>
      <c r="R960" s="7">
        <v>26037.5</v>
      </c>
      <c r="S960" s="7"/>
      <c r="T960" s="7">
        <f>SUM(R960:S960)</f>
        <v>26037.5</v>
      </c>
      <c r="U960" s="7"/>
      <c r="V960" s="7">
        <f>SUM(T960:U960)</f>
        <v>26037.5</v>
      </c>
      <c r="W960" s="104"/>
    </row>
    <row r="961" spans="1:23" ht="31.5" outlineLevel="5" x14ac:dyDescent="0.2">
      <c r="A961" s="76" t="s">
        <v>599</v>
      </c>
      <c r="B961" s="76" t="s">
        <v>601</v>
      </c>
      <c r="C961" s="76" t="s">
        <v>370</v>
      </c>
      <c r="D961" s="76"/>
      <c r="E961" s="12" t="s">
        <v>371</v>
      </c>
      <c r="F961" s="6">
        <f t="shared" ref="F961:V961" si="1282">F962</f>
        <v>39651.199999999997</v>
      </c>
      <c r="G961" s="6">
        <f t="shared" si="1282"/>
        <v>0</v>
      </c>
      <c r="H961" s="6">
        <f t="shared" si="1282"/>
        <v>39651.199999999997</v>
      </c>
      <c r="I961" s="6">
        <f t="shared" si="1282"/>
        <v>0</v>
      </c>
      <c r="J961" s="6">
        <f t="shared" si="1282"/>
        <v>0</v>
      </c>
      <c r="K961" s="6">
        <f t="shared" si="1282"/>
        <v>266.94</v>
      </c>
      <c r="L961" s="6">
        <f t="shared" si="1282"/>
        <v>39918.14</v>
      </c>
      <c r="M961" s="6">
        <f t="shared" si="1282"/>
        <v>39651.199999999997</v>
      </c>
      <c r="N961" s="6">
        <f t="shared" si="1282"/>
        <v>0</v>
      </c>
      <c r="O961" s="6">
        <f t="shared" si="1282"/>
        <v>39651.199999999997</v>
      </c>
      <c r="P961" s="6">
        <f t="shared" si="1282"/>
        <v>0</v>
      </c>
      <c r="Q961" s="6">
        <f t="shared" si="1282"/>
        <v>39651.199999999997</v>
      </c>
      <c r="R961" s="6">
        <f t="shared" si="1282"/>
        <v>39651.199999999997</v>
      </c>
      <c r="S961" s="6">
        <f t="shared" si="1282"/>
        <v>0</v>
      </c>
      <c r="T961" s="6">
        <f t="shared" si="1282"/>
        <v>39651.199999999997</v>
      </c>
      <c r="U961" s="6">
        <f t="shared" si="1282"/>
        <v>0</v>
      </c>
      <c r="V961" s="6">
        <f t="shared" si="1282"/>
        <v>39651.199999999997</v>
      </c>
      <c r="W961" s="104"/>
    </row>
    <row r="962" spans="1:23" ht="31.5" outlineLevel="7" x14ac:dyDescent="0.2">
      <c r="A962" s="77" t="s">
        <v>599</v>
      </c>
      <c r="B962" s="77" t="s">
        <v>601</v>
      </c>
      <c r="C962" s="77" t="s">
        <v>370</v>
      </c>
      <c r="D962" s="77" t="s">
        <v>70</v>
      </c>
      <c r="E962" s="13" t="s">
        <v>71</v>
      </c>
      <c r="F962" s="7">
        <v>39651.199999999997</v>
      </c>
      <c r="G962" s="7"/>
      <c r="H962" s="7">
        <f>SUM(F962:G962)</f>
        <v>39651.199999999997</v>
      </c>
      <c r="I962" s="7"/>
      <c r="J962" s="7"/>
      <c r="K962" s="7">
        <f>266.94</f>
        <v>266.94</v>
      </c>
      <c r="L962" s="7">
        <f>SUM(H962:K962)</f>
        <v>39918.14</v>
      </c>
      <c r="M962" s="7">
        <v>39651.199999999997</v>
      </c>
      <c r="N962" s="7"/>
      <c r="O962" s="7">
        <f>SUM(M962:N962)</f>
        <v>39651.199999999997</v>
      </c>
      <c r="P962" s="7"/>
      <c r="Q962" s="7">
        <f>SUM(O962:P962)</f>
        <v>39651.199999999997</v>
      </c>
      <c r="R962" s="7">
        <v>39651.199999999997</v>
      </c>
      <c r="S962" s="7"/>
      <c r="T962" s="7">
        <f>SUM(R962:S962)</f>
        <v>39651.199999999997</v>
      </c>
      <c r="U962" s="7"/>
      <c r="V962" s="7">
        <f>SUM(T962:U962)</f>
        <v>39651.199999999997</v>
      </c>
      <c r="W962" s="104"/>
    </row>
    <row r="963" spans="1:23" ht="31.5" hidden="1" outlineLevel="5" x14ac:dyDescent="0.2">
      <c r="A963" s="76" t="s">
        <v>599</v>
      </c>
      <c r="B963" s="76" t="s">
        <v>601</v>
      </c>
      <c r="C963" s="76" t="s">
        <v>372</v>
      </c>
      <c r="D963" s="76"/>
      <c r="E963" s="12" t="s">
        <v>373</v>
      </c>
      <c r="F963" s="6">
        <f t="shared" ref="F963:V963" si="1283">F964</f>
        <v>50</v>
      </c>
      <c r="G963" s="6">
        <f t="shared" si="1283"/>
        <v>0</v>
      </c>
      <c r="H963" s="6">
        <f t="shared" si="1283"/>
        <v>50</v>
      </c>
      <c r="I963" s="6">
        <f t="shared" si="1283"/>
        <v>0</v>
      </c>
      <c r="J963" s="6">
        <f t="shared" si="1283"/>
        <v>0</v>
      </c>
      <c r="K963" s="6">
        <f t="shared" si="1283"/>
        <v>0</v>
      </c>
      <c r="L963" s="6">
        <f t="shared" si="1283"/>
        <v>50</v>
      </c>
      <c r="M963" s="6">
        <f t="shared" si="1283"/>
        <v>50</v>
      </c>
      <c r="N963" s="6">
        <f t="shared" si="1283"/>
        <v>0</v>
      </c>
      <c r="O963" s="6">
        <f t="shared" si="1283"/>
        <v>50</v>
      </c>
      <c r="P963" s="6">
        <f t="shared" si="1283"/>
        <v>0</v>
      </c>
      <c r="Q963" s="6">
        <f t="shared" si="1283"/>
        <v>50</v>
      </c>
      <c r="R963" s="6">
        <f t="shared" si="1283"/>
        <v>50</v>
      </c>
      <c r="S963" s="6">
        <f t="shared" si="1283"/>
        <v>0</v>
      </c>
      <c r="T963" s="6">
        <f t="shared" si="1283"/>
        <v>50</v>
      </c>
      <c r="U963" s="6">
        <f t="shared" si="1283"/>
        <v>0</v>
      </c>
      <c r="V963" s="6">
        <f t="shared" si="1283"/>
        <v>50</v>
      </c>
      <c r="W963" s="104"/>
    </row>
    <row r="964" spans="1:23" ht="31.5" hidden="1" outlineLevel="7" x14ac:dyDescent="0.2">
      <c r="A964" s="77" t="s">
        <v>599</v>
      </c>
      <c r="B964" s="77" t="s">
        <v>601</v>
      </c>
      <c r="C964" s="77" t="s">
        <v>372</v>
      </c>
      <c r="D964" s="77" t="s">
        <v>70</v>
      </c>
      <c r="E964" s="13" t="s">
        <v>71</v>
      </c>
      <c r="F964" s="7">
        <v>50</v>
      </c>
      <c r="G964" s="7"/>
      <c r="H964" s="7">
        <f>SUM(F964:G964)</f>
        <v>50</v>
      </c>
      <c r="I964" s="7"/>
      <c r="J964" s="7"/>
      <c r="K964" s="7"/>
      <c r="L964" s="7">
        <f>SUM(H964:K964)</f>
        <v>50</v>
      </c>
      <c r="M964" s="7">
        <v>50</v>
      </c>
      <c r="N964" s="7"/>
      <c r="O964" s="7">
        <f>SUM(M964:N964)</f>
        <v>50</v>
      </c>
      <c r="P964" s="7"/>
      <c r="Q964" s="7">
        <f>SUM(O964:P964)</f>
        <v>50</v>
      </c>
      <c r="R964" s="7">
        <v>50</v>
      </c>
      <c r="S964" s="7"/>
      <c r="T964" s="7">
        <f>SUM(R964:S964)</f>
        <v>50</v>
      </c>
      <c r="U964" s="7"/>
      <c r="V964" s="7">
        <f>SUM(T964:U964)</f>
        <v>50</v>
      </c>
      <c r="W964" s="104"/>
    </row>
    <row r="965" spans="1:23" ht="31.5" outlineLevel="5" x14ac:dyDescent="0.2">
      <c r="A965" s="76" t="s">
        <v>599</v>
      </c>
      <c r="B965" s="76" t="s">
        <v>601</v>
      </c>
      <c r="C965" s="76" t="s">
        <v>374</v>
      </c>
      <c r="D965" s="76"/>
      <c r="E965" s="12" t="s">
        <v>375</v>
      </c>
      <c r="F965" s="6">
        <f t="shared" ref="F965:V971" si="1284">F966</f>
        <v>550</v>
      </c>
      <c r="G965" s="6">
        <f t="shared" si="1284"/>
        <v>0</v>
      </c>
      <c r="H965" s="6">
        <f t="shared" si="1284"/>
        <v>550</v>
      </c>
      <c r="I965" s="6">
        <f t="shared" si="1284"/>
        <v>0</v>
      </c>
      <c r="J965" s="6">
        <f t="shared" si="1284"/>
        <v>0</v>
      </c>
      <c r="K965" s="6">
        <f t="shared" si="1284"/>
        <v>-165</v>
      </c>
      <c r="L965" s="6">
        <f t="shared" si="1284"/>
        <v>385</v>
      </c>
      <c r="M965" s="6">
        <f t="shared" si="1284"/>
        <v>550</v>
      </c>
      <c r="N965" s="6">
        <f t="shared" si="1284"/>
        <v>0</v>
      </c>
      <c r="O965" s="6">
        <f t="shared" si="1284"/>
        <v>550</v>
      </c>
      <c r="P965" s="6">
        <f t="shared" si="1284"/>
        <v>0</v>
      </c>
      <c r="Q965" s="6">
        <f t="shared" si="1284"/>
        <v>550</v>
      </c>
      <c r="R965" s="6">
        <f t="shared" si="1284"/>
        <v>550</v>
      </c>
      <c r="S965" s="6">
        <f t="shared" si="1284"/>
        <v>0</v>
      </c>
      <c r="T965" s="6">
        <f t="shared" si="1284"/>
        <v>550</v>
      </c>
      <c r="U965" s="6">
        <f t="shared" si="1284"/>
        <v>0</v>
      </c>
      <c r="V965" s="6">
        <f t="shared" si="1284"/>
        <v>550</v>
      </c>
      <c r="W965" s="104"/>
    </row>
    <row r="966" spans="1:23" ht="31.5" outlineLevel="7" x14ac:dyDescent="0.2">
      <c r="A966" s="77" t="s">
        <v>599</v>
      </c>
      <c r="B966" s="77" t="s">
        <v>601</v>
      </c>
      <c r="C966" s="77" t="s">
        <v>374</v>
      </c>
      <c r="D966" s="77" t="s">
        <v>70</v>
      </c>
      <c r="E966" s="13" t="s">
        <v>71</v>
      </c>
      <c r="F966" s="7">
        <v>550</v>
      </c>
      <c r="G966" s="7"/>
      <c r="H966" s="7">
        <f>SUM(F966:G966)</f>
        <v>550</v>
      </c>
      <c r="I966" s="7"/>
      <c r="J966" s="7"/>
      <c r="K966" s="7">
        <v>-165</v>
      </c>
      <c r="L966" s="7">
        <f>SUM(H966:K966)</f>
        <v>385</v>
      </c>
      <c r="M966" s="7">
        <v>550</v>
      </c>
      <c r="N966" s="7"/>
      <c r="O966" s="7">
        <f>SUM(M966:N966)</f>
        <v>550</v>
      </c>
      <c r="P966" s="7"/>
      <c r="Q966" s="7">
        <f>SUM(O966:P966)</f>
        <v>550</v>
      </c>
      <c r="R966" s="7">
        <v>550</v>
      </c>
      <c r="S966" s="7"/>
      <c r="T966" s="7">
        <f>SUM(R966:S966)</f>
        <v>550</v>
      </c>
      <c r="U966" s="7"/>
      <c r="V966" s="7">
        <f>SUM(T966:U966)</f>
        <v>550</v>
      </c>
      <c r="W966" s="104"/>
    </row>
    <row r="967" spans="1:23" ht="31.5" outlineLevel="7" x14ac:dyDescent="0.2">
      <c r="A967" s="72" t="s">
        <v>599</v>
      </c>
      <c r="B967" s="72" t="s">
        <v>601</v>
      </c>
      <c r="C967" s="72" t="s">
        <v>760</v>
      </c>
      <c r="D967" s="72"/>
      <c r="E967" s="25" t="s">
        <v>761</v>
      </c>
      <c r="F967" s="7"/>
      <c r="G967" s="7"/>
      <c r="H967" s="7"/>
      <c r="I967" s="6">
        <f t="shared" si="1284"/>
        <v>0</v>
      </c>
      <c r="J967" s="6">
        <f t="shared" si="1284"/>
        <v>0</v>
      </c>
      <c r="K967" s="6">
        <f t="shared" si="1284"/>
        <v>165</v>
      </c>
      <c r="L967" s="6">
        <f t="shared" si="1284"/>
        <v>165</v>
      </c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104"/>
    </row>
    <row r="968" spans="1:23" ht="31.5" outlineLevel="7" x14ac:dyDescent="0.2">
      <c r="A968" s="73" t="s">
        <v>599</v>
      </c>
      <c r="B968" s="73" t="s">
        <v>601</v>
      </c>
      <c r="C968" s="73" t="s">
        <v>760</v>
      </c>
      <c r="D968" s="73" t="s">
        <v>70</v>
      </c>
      <c r="E968" s="26" t="s">
        <v>71</v>
      </c>
      <c r="F968" s="7"/>
      <c r="G968" s="7"/>
      <c r="H968" s="7"/>
      <c r="I968" s="7"/>
      <c r="J968" s="7"/>
      <c r="K968" s="7">
        <v>165</v>
      </c>
      <c r="L968" s="7">
        <f>SUM(H968:K968)</f>
        <v>165</v>
      </c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104"/>
    </row>
    <row r="969" spans="1:23" ht="31.5" outlineLevel="7" x14ac:dyDescent="0.2">
      <c r="A969" s="72" t="s">
        <v>599</v>
      </c>
      <c r="B969" s="72" t="s">
        <v>601</v>
      </c>
      <c r="C969" s="72" t="s">
        <v>760</v>
      </c>
      <c r="D969" s="72"/>
      <c r="E969" s="25" t="s">
        <v>762</v>
      </c>
      <c r="F969" s="7"/>
      <c r="G969" s="7"/>
      <c r="H969" s="7"/>
      <c r="I969" s="6">
        <f t="shared" si="1284"/>
        <v>364.375</v>
      </c>
      <c r="J969" s="6">
        <f t="shared" si="1284"/>
        <v>0</v>
      </c>
      <c r="K969" s="6">
        <f t="shared" si="1284"/>
        <v>0</v>
      </c>
      <c r="L969" s="6">
        <f t="shared" si="1284"/>
        <v>364.375</v>
      </c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104"/>
    </row>
    <row r="970" spans="1:23" ht="31.5" outlineLevel="7" x14ac:dyDescent="0.2">
      <c r="A970" s="73" t="s">
        <v>599</v>
      </c>
      <c r="B970" s="73" t="s">
        <v>601</v>
      </c>
      <c r="C970" s="73" t="s">
        <v>760</v>
      </c>
      <c r="D970" s="73" t="s">
        <v>70</v>
      </c>
      <c r="E970" s="26" t="s">
        <v>71</v>
      </c>
      <c r="F970" s="7"/>
      <c r="G970" s="7"/>
      <c r="H970" s="7"/>
      <c r="I970" s="7">
        <v>364.375</v>
      </c>
      <c r="J970" s="7"/>
      <c r="K970" s="7"/>
      <c r="L970" s="7">
        <f>SUM(H970:K970)</f>
        <v>364.375</v>
      </c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104"/>
    </row>
    <row r="971" spans="1:23" ht="31.5" outlineLevel="7" x14ac:dyDescent="0.2">
      <c r="A971" s="72" t="s">
        <v>599</v>
      </c>
      <c r="B971" s="72" t="s">
        <v>601</v>
      </c>
      <c r="C971" s="72" t="s">
        <v>760</v>
      </c>
      <c r="D971" s="72"/>
      <c r="E971" s="25" t="s">
        <v>763</v>
      </c>
      <c r="F971" s="7"/>
      <c r="G971" s="7"/>
      <c r="H971" s="7"/>
      <c r="I971" s="6">
        <f t="shared" si="1284"/>
        <v>1093.125</v>
      </c>
      <c r="J971" s="6">
        <f t="shared" si="1284"/>
        <v>0</v>
      </c>
      <c r="K971" s="6">
        <f t="shared" si="1284"/>
        <v>0</v>
      </c>
      <c r="L971" s="6">
        <f t="shared" si="1284"/>
        <v>1093.125</v>
      </c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104"/>
    </row>
    <row r="972" spans="1:23" ht="31.5" outlineLevel="7" x14ac:dyDescent="0.2">
      <c r="A972" s="73" t="s">
        <v>599</v>
      </c>
      <c r="B972" s="73" t="s">
        <v>601</v>
      </c>
      <c r="C972" s="73" t="s">
        <v>760</v>
      </c>
      <c r="D972" s="73" t="s">
        <v>70</v>
      </c>
      <c r="E972" s="26" t="s">
        <v>71</v>
      </c>
      <c r="F972" s="7"/>
      <c r="G972" s="7"/>
      <c r="H972" s="7"/>
      <c r="I972" s="7">
        <v>1093.125</v>
      </c>
      <c r="J972" s="7"/>
      <c r="K972" s="7"/>
      <c r="L972" s="7">
        <f>SUM(H972:K972)</f>
        <v>1093.125</v>
      </c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104"/>
    </row>
    <row r="973" spans="1:23" ht="15.75" outlineLevel="1" x14ac:dyDescent="0.2">
      <c r="A973" s="76" t="s">
        <v>599</v>
      </c>
      <c r="B973" s="76" t="s">
        <v>572</v>
      </c>
      <c r="C973" s="76"/>
      <c r="D973" s="76"/>
      <c r="E973" s="12" t="s">
        <v>573</v>
      </c>
      <c r="F973" s="6">
        <f>F974+F990</f>
        <v>21797.199999999997</v>
      </c>
      <c r="G973" s="6">
        <f t="shared" ref="G973:J973" si="1285">G974+G990</f>
        <v>0</v>
      </c>
      <c r="H973" s="6">
        <f t="shared" si="1285"/>
        <v>21797.199999999997</v>
      </c>
      <c r="I973" s="6">
        <f t="shared" si="1285"/>
        <v>0</v>
      </c>
      <c r="J973" s="6">
        <f t="shared" si="1285"/>
        <v>0</v>
      </c>
      <c r="K973" s="6">
        <f t="shared" ref="K973:L973" si="1286">K974+K990</f>
        <v>-289.69959000000017</v>
      </c>
      <c r="L973" s="6">
        <f t="shared" si="1286"/>
        <v>21507.500410000001</v>
      </c>
      <c r="M973" s="6">
        <f>M974+M990</f>
        <v>21442</v>
      </c>
      <c r="N973" s="6">
        <f t="shared" ref="N973" si="1287">N974+N990</f>
        <v>0</v>
      </c>
      <c r="O973" s="6">
        <f t="shared" ref="O973:Q973" si="1288">O974+O990</f>
        <v>21442</v>
      </c>
      <c r="P973" s="6">
        <f t="shared" si="1288"/>
        <v>0</v>
      </c>
      <c r="Q973" s="6">
        <f t="shared" si="1288"/>
        <v>21442</v>
      </c>
      <c r="R973" s="6">
        <f>R974+R990</f>
        <v>21491.899999999998</v>
      </c>
      <c r="S973" s="6">
        <f t="shared" ref="S973" si="1289">S974+S990</f>
        <v>0</v>
      </c>
      <c r="T973" s="6">
        <f t="shared" ref="T973:V973" si="1290">T974+T990</f>
        <v>21491.899999999998</v>
      </c>
      <c r="U973" s="6">
        <f t="shared" si="1290"/>
        <v>0</v>
      </c>
      <c r="V973" s="6">
        <f t="shared" si="1290"/>
        <v>21491.899999999998</v>
      </c>
      <c r="W973" s="104"/>
    </row>
    <row r="974" spans="1:23" ht="31.5" outlineLevel="2" x14ac:dyDescent="0.2">
      <c r="A974" s="76" t="s">
        <v>599</v>
      </c>
      <c r="B974" s="76" t="s">
        <v>572</v>
      </c>
      <c r="C974" s="76" t="s">
        <v>166</v>
      </c>
      <c r="D974" s="76"/>
      <c r="E974" s="12" t="s">
        <v>167</v>
      </c>
      <c r="F974" s="6">
        <f>F975+F982</f>
        <v>21644.199999999997</v>
      </c>
      <c r="G974" s="6">
        <f t="shared" ref="G974:J974" si="1291">G975+G982</f>
        <v>0</v>
      </c>
      <c r="H974" s="6">
        <f t="shared" si="1291"/>
        <v>21644.199999999997</v>
      </c>
      <c r="I974" s="6">
        <f t="shared" si="1291"/>
        <v>0</v>
      </c>
      <c r="J974" s="6">
        <f t="shared" si="1291"/>
        <v>0</v>
      </c>
      <c r="K974" s="6">
        <f t="shared" ref="K974:L974" si="1292">K975+K982</f>
        <v>-1649.6995900000002</v>
      </c>
      <c r="L974" s="6">
        <f t="shared" si="1292"/>
        <v>19994.500410000001</v>
      </c>
      <c r="M974" s="6">
        <f>M975+M982</f>
        <v>21289</v>
      </c>
      <c r="N974" s="6">
        <f t="shared" ref="N974" si="1293">N975+N982</f>
        <v>0</v>
      </c>
      <c r="O974" s="6">
        <f t="shared" ref="O974:Q974" si="1294">O975+O982</f>
        <v>21289</v>
      </c>
      <c r="P974" s="6">
        <f t="shared" si="1294"/>
        <v>0</v>
      </c>
      <c r="Q974" s="6">
        <f t="shared" si="1294"/>
        <v>21289</v>
      </c>
      <c r="R974" s="6">
        <f>R975+R982</f>
        <v>21338.899999999998</v>
      </c>
      <c r="S974" s="6">
        <f t="shared" ref="S974" si="1295">S975+S982</f>
        <v>0</v>
      </c>
      <c r="T974" s="6">
        <f t="shared" ref="T974:V974" si="1296">T975+T982</f>
        <v>21338.899999999998</v>
      </c>
      <c r="U974" s="6">
        <f t="shared" si="1296"/>
        <v>0</v>
      </c>
      <c r="V974" s="6">
        <f t="shared" si="1296"/>
        <v>21338.899999999998</v>
      </c>
      <c r="W974" s="104"/>
    </row>
    <row r="975" spans="1:23" ht="15.75" outlineLevel="3" x14ac:dyDescent="0.2">
      <c r="A975" s="76" t="s">
        <v>599</v>
      </c>
      <c r="B975" s="76" t="s">
        <v>572</v>
      </c>
      <c r="C975" s="76" t="s">
        <v>242</v>
      </c>
      <c r="D975" s="76"/>
      <c r="E975" s="12" t="s">
        <v>243</v>
      </c>
      <c r="F975" s="6">
        <f t="shared" ref="F975:V975" si="1297">F976</f>
        <v>3010</v>
      </c>
      <c r="G975" s="6">
        <f t="shared" si="1297"/>
        <v>0</v>
      </c>
      <c r="H975" s="6">
        <f t="shared" si="1297"/>
        <v>3010</v>
      </c>
      <c r="I975" s="6">
        <f t="shared" si="1297"/>
        <v>0</v>
      </c>
      <c r="J975" s="6">
        <f t="shared" si="1297"/>
        <v>0</v>
      </c>
      <c r="K975" s="6">
        <f t="shared" si="1297"/>
        <v>0</v>
      </c>
      <c r="L975" s="6">
        <f t="shared" si="1297"/>
        <v>3010</v>
      </c>
      <c r="M975" s="6">
        <f t="shared" si="1297"/>
        <v>2317.5</v>
      </c>
      <c r="N975" s="6">
        <f t="shared" si="1297"/>
        <v>0</v>
      </c>
      <c r="O975" s="6">
        <f t="shared" si="1297"/>
        <v>2317.5</v>
      </c>
      <c r="P975" s="6">
        <f t="shared" si="1297"/>
        <v>0</v>
      </c>
      <c r="Q975" s="6">
        <f t="shared" si="1297"/>
        <v>2317.5</v>
      </c>
      <c r="R975" s="6">
        <f>R976</f>
        <v>2016.7</v>
      </c>
      <c r="S975" s="6">
        <f t="shared" si="1297"/>
        <v>0</v>
      </c>
      <c r="T975" s="6">
        <f t="shared" si="1297"/>
        <v>2016.7</v>
      </c>
      <c r="U975" s="6">
        <f t="shared" si="1297"/>
        <v>0</v>
      </c>
      <c r="V975" s="6">
        <f t="shared" si="1297"/>
        <v>2016.7</v>
      </c>
      <c r="W975" s="104"/>
    </row>
    <row r="976" spans="1:23" ht="31.5" outlineLevel="4" x14ac:dyDescent="0.2">
      <c r="A976" s="76" t="s">
        <v>599</v>
      </c>
      <c r="B976" s="76" t="s">
        <v>572</v>
      </c>
      <c r="C976" s="76" t="s">
        <v>244</v>
      </c>
      <c r="D976" s="76"/>
      <c r="E976" s="12" t="s">
        <v>454</v>
      </c>
      <c r="F976" s="6">
        <f>F977+F980</f>
        <v>3010</v>
      </c>
      <c r="G976" s="6">
        <f t="shared" ref="G976:J976" si="1298">G977+G980</f>
        <v>0</v>
      </c>
      <c r="H976" s="6">
        <f t="shared" si="1298"/>
        <v>3010</v>
      </c>
      <c r="I976" s="6">
        <f t="shared" si="1298"/>
        <v>0</v>
      </c>
      <c r="J976" s="6">
        <f t="shared" si="1298"/>
        <v>0</v>
      </c>
      <c r="K976" s="6">
        <f t="shared" ref="K976:L976" si="1299">K977+K980</f>
        <v>0</v>
      </c>
      <c r="L976" s="6">
        <f t="shared" si="1299"/>
        <v>3010</v>
      </c>
      <c r="M976" s="6">
        <f>M977+M980</f>
        <v>2317.5</v>
      </c>
      <c r="N976" s="6">
        <f t="shared" ref="N976" si="1300">N977+N980</f>
        <v>0</v>
      </c>
      <c r="O976" s="6">
        <f t="shared" ref="O976:Q976" si="1301">O977+O980</f>
        <v>2317.5</v>
      </c>
      <c r="P976" s="6">
        <f t="shared" si="1301"/>
        <v>0</v>
      </c>
      <c r="Q976" s="6">
        <f t="shared" si="1301"/>
        <v>2317.5</v>
      </c>
      <c r="R976" s="6">
        <f>R977+R980</f>
        <v>2016.7</v>
      </c>
      <c r="S976" s="6">
        <f t="shared" ref="S976" si="1302">S977+S980</f>
        <v>0</v>
      </c>
      <c r="T976" s="6">
        <f t="shared" ref="T976:V976" si="1303">T977+T980</f>
        <v>2016.7</v>
      </c>
      <c r="U976" s="6">
        <f t="shared" si="1303"/>
        <v>0</v>
      </c>
      <c r="V976" s="6">
        <f t="shared" si="1303"/>
        <v>2016.7</v>
      </c>
      <c r="W976" s="104"/>
    </row>
    <row r="977" spans="1:23" ht="15.75" outlineLevel="5" x14ac:dyDescent="0.2">
      <c r="A977" s="76" t="s">
        <v>599</v>
      </c>
      <c r="B977" s="76" t="s">
        <v>572</v>
      </c>
      <c r="C977" s="76" t="s">
        <v>376</v>
      </c>
      <c r="D977" s="76"/>
      <c r="E977" s="12" t="s">
        <v>377</v>
      </c>
      <c r="F977" s="6">
        <f t="shared" ref="F977:J977" si="1304">F978</f>
        <v>2750</v>
      </c>
      <c r="G977" s="6">
        <f t="shared" si="1304"/>
        <v>0</v>
      </c>
      <c r="H977" s="6">
        <f t="shared" si="1304"/>
        <v>2750</v>
      </c>
      <c r="I977" s="6">
        <f t="shared" ref="I977" si="1305">I978+I979</f>
        <v>0</v>
      </c>
      <c r="J977" s="6">
        <f t="shared" si="1304"/>
        <v>0</v>
      </c>
      <c r="K977" s="6">
        <f>K978+K979</f>
        <v>0</v>
      </c>
      <c r="L977" s="6">
        <f t="shared" ref="L977:V977" si="1306">L978+L979</f>
        <v>2750</v>
      </c>
      <c r="M977" s="6">
        <f t="shared" si="1306"/>
        <v>2117.5</v>
      </c>
      <c r="N977" s="6">
        <f t="shared" si="1306"/>
        <v>0</v>
      </c>
      <c r="O977" s="6">
        <f t="shared" si="1306"/>
        <v>2117.5</v>
      </c>
      <c r="P977" s="6">
        <f t="shared" si="1306"/>
        <v>0</v>
      </c>
      <c r="Q977" s="6">
        <f t="shared" si="1306"/>
        <v>2117.5</v>
      </c>
      <c r="R977" s="6">
        <f t="shared" si="1306"/>
        <v>1842.5</v>
      </c>
      <c r="S977" s="6">
        <f t="shared" si="1306"/>
        <v>0</v>
      </c>
      <c r="T977" s="6">
        <f t="shared" si="1306"/>
        <v>1842.5</v>
      </c>
      <c r="U977" s="6">
        <f t="shared" si="1306"/>
        <v>0</v>
      </c>
      <c r="V977" s="6">
        <f t="shared" si="1306"/>
        <v>1842.5</v>
      </c>
      <c r="W977" s="104"/>
    </row>
    <row r="978" spans="1:23" ht="15.75" outlineLevel="7" x14ac:dyDescent="0.2">
      <c r="A978" s="77" t="s">
        <v>599</v>
      </c>
      <c r="B978" s="77" t="s">
        <v>572</v>
      </c>
      <c r="C978" s="77" t="s">
        <v>376</v>
      </c>
      <c r="D978" s="77" t="s">
        <v>7</v>
      </c>
      <c r="E978" s="13" t="s">
        <v>8</v>
      </c>
      <c r="F978" s="7">
        <v>2750</v>
      </c>
      <c r="G978" s="7"/>
      <c r="H978" s="7">
        <f>SUM(F978:G978)</f>
        <v>2750</v>
      </c>
      <c r="I978" s="7"/>
      <c r="J978" s="7"/>
      <c r="K978" s="20">
        <v>-490</v>
      </c>
      <c r="L978" s="7">
        <f>SUM(H978:K978)</f>
        <v>2260</v>
      </c>
      <c r="M978" s="7">
        <v>2117.5</v>
      </c>
      <c r="N978" s="7"/>
      <c r="O978" s="7">
        <f>SUM(M978:N978)</f>
        <v>2117.5</v>
      </c>
      <c r="P978" s="7"/>
      <c r="Q978" s="7">
        <f>SUM(O978:P978)</f>
        <v>2117.5</v>
      </c>
      <c r="R978" s="7">
        <v>1842.5</v>
      </c>
      <c r="S978" s="7"/>
      <c r="T978" s="7">
        <f>SUM(R978:S978)</f>
        <v>1842.5</v>
      </c>
      <c r="U978" s="7"/>
      <c r="V978" s="7">
        <f>SUM(T978:U978)</f>
        <v>1842.5</v>
      </c>
      <c r="W978" s="104"/>
    </row>
    <row r="979" spans="1:23" ht="31.5" outlineLevel="7" x14ac:dyDescent="0.2">
      <c r="A979" s="77" t="s">
        <v>599</v>
      </c>
      <c r="B979" s="77" t="s">
        <v>572</v>
      </c>
      <c r="C979" s="77" t="s">
        <v>376</v>
      </c>
      <c r="D979" s="77" t="s">
        <v>70</v>
      </c>
      <c r="E979" s="13" t="s">
        <v>71</v>
      </c>
      <c r="F979" s="7"/>
      <c r="G979" s="7"/>
      <c r="H979" s="7"/>
      <c r="I979" s="7"/>
      <c r="J979" s="7"/>
      <c r="K979" s="20">
        <v>490</v>
      </c>
      <c r="L979" s="7">
        <f>SUM(H979:K979)</f>
        <v>490</v>
      </c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104"/>
    </row>
    <row r="980" spans="1:23" ht="15.75" hidden="1" outlineLevel="5" x14ac:dyDescent="0.2">
      <c r="A980" s="76" t="s">
        <v>599</v>
      </c>
      <c r="B980" s="76" t="s">
        <v>572</v>
      </c>
      <c r="C980" s="76" t="s">
        <v>378</v>
      </c>
      <c r="D980" s="76"/>
      <c r="E980" s="12" t="s">
        <v>379</v>
      </c>
      <c r="F980" s="6">
        <f t="shared" ref="F980:V980" si="1307">F981</f>
        <v>260</v>
      </c>
      <c r="G980" s="6">
        <f t="shared" si="1307"/>
        <v>0</v>
      </c>
      <c r="H980" s="6">
        <f t="shared" si="1307"/>
        <v>260</v>
      </c>
      <c r="I980" s="6">
        <f t="shared" si="1307"/>
        <v>0</v>
      </c>
      <c r="J980" s="6">
        <f t="shared" si="1307"/>
        <v>0</v>
      </c>
      <c r="K980" s="6">
        <f t="shared" si="1307"/>
        <v>0</v>
      </c>
      <c r="L980" s="6">
        <f t="shared" si="1307"/>
        <v>260</v>
      </c>
      <c r="M980" s="6">
        <f t="shared" si="1307"/>
        <v>200</v>
      </c>
      <c r="N980" s="6">
        <f t="shared" si="1307"/>
        <v>0</v>
      </c>
      <c r="O980" s="6">
        <f t="shared" si="1307"/>
        <v>200</v>
      </c>
      <c r="P980" s="6">
        <f t="shared" si="1307"/>
        <v>0</v>
      </c>
      <c r="Q980" s="6">
        <f t="shared" si="1307"/>
        <v>200</v>
      </c>
      <c r="R980" s="6">
        <f t="shared" si="1307"/>
        <v>174.2</v>
      </c>
      <c r="S980" s="6">
        <f t="shared" si="1307"/>
        <v>0</v>
      </c>
      <c r="T980" s="6">
        <f t="shared" si="1307"/>
        <v>174.2</v>
      </c>
      <c r="U980" s="6">
        <f t="shared" si="1307"/>
        <v>0</v>
      </c>
      <c r="V980" s="6">
        <f t="shared" si="1307"/>
        <v>174.2</v>
      </c>
      <c r="W980" s="104"/>
    </row>
    <row r="981" spans="1:23" ht="15.75" hidden="1" outlineLevel="7" x14ac:dyDescent="0.2">
      <c r="A981" s="77" t="s">
        <v>599</v>
      </c>
      <c r="B981" s="77" t="s">
        <v>572</v>
      </c>
      <c r="C981" s="77" t="s">
        <v>378</v>
      </c>
      <c r="D981" s="77" t="s">
        <v>7</v>
      </c>
      <c r="E981" s="13" t="s">
        <v>8</v>
      </c>
      <c r="F981" s="7">
        <v>260</v>
      </c>
      <c r="G981" s="7"/>
      <c r="H981" s="7">
        <f>SUM(F981:G981)</f>
        <v>260</v>
      </c>
      <c r="I981" s="7"/>
      <c r="J981" s="7"/>
      <c r="K981" s="7"/>
      <c r="L981" s="7">
        <f>SUM(H981:K981)</f>
        <v>260</v>
      </c>
      <c r="M981" s="7">
        <v>200</v>
      </c>
      <c r="N981" s="7"/>
      <c r="O981" s="7">
        <f>SUM(M981:N981)</f>
        <v>200</v>
      </c>
      <c r="P981" s="7"/>
      <c r="Q981" s="7">
        <f>SUM(O981:P981)</f>
        <v>200</v>
      </c>
      <c r="R981" s="7">
        <v>174.2</v>
      </c>
      <c r="S981" s="7"/>
      <c r="T981" s="7">
        <f>SUM(R981:S981)</f>
        <v>174.2</v>
      </c>
      <c r="U981" s="7"/>
      <c r="V981" s="7">
        <f>SUM(T981:U981)</f>
        <v>174.2</v>
      </c>
      <c r="W981" s="104"/>
    </row>
    <row r="982" spans="1:23" ht="31.5" outlineLevel="3" x14ac:dyDescent="0.2">
      <c r="A982" s="76" t="s">
        <v>599</v>
      </c>
      <c r="B982" s="76" t="s">
        <v>572</v>
      </c>
      <c r="C982" s="76" t="s">
        <v>350</v>
      </c>
      <c r="D982" s="76"/>
      <c r="E982" s="12" t="s">
        <v>351</v>
      </c>
      <c r="F982" s="6">
        <f t="shared" ref="F982:V982" si="1308">F983</f>
        <v>18634.199999999997</v>
      </c>
      <c r="G982" s="6">
        <f t="shared" si="1308"/>
        <v>0</v>
      </c>
      <c r="H982" s="6">
        <f t="shared" si="1308"/>
        <v>18634.199999999997</v>
      </c>
      <c r="I982" s="6">
        <f t="shared" si="1308"/>
        <v>0</v>
      </c>
      <c r="J982" s="6">
        <f t="shared" si="1308"/>
        <v>0</v>
      </c>
      <c r="K982" s="6">
        <f t="shared" si="1308"/>
        <v>-1649.6995900000002</v>
      </c>
      <c r="L982" s="6">
        <f t="shared" si="1308"/>
        <v>16984.500410000001</v>
      </c>
      <c r="M982" s="6">
        <f t="shared" si="1308"/>
        <v>18971.5</v>
      </c>
      <c r="N982" s="6">
        <f t="shared" si="1308"/>
        <v>0</v>
      </c>
      <c r="O982" s="6">
        <f t="shared" si="1308"/>
        <v>18971.5</v>
      </c>
      <c r="P982" s="6">
        <f t="shared" si="1308"/>
        <v>0</v>
      </c>
      <c r="Q982" s="6">
        <f t="shared" si="1308"/>
        <v>18971.5</v>
      </c>
      <c r="R982" s="6">
        <f t="shared" si="1308"/>
        <v>19322.199999999997</v>
      </c>
      <c r="S982" s="6">
        <f t="shared" si="1308"/>
        <v>0</v>
      </c>
      <c r="T982" s="6">
        <f t="shared" si="1308"/>
        <v>19322.199999999997</v>
      </c>
      <c r="U982" s="6">
        <f t="shared" si="1308"/>
        <v>0</v>
      </c>
      <c r="V982" s="6">
        <f t="shared" si="1308"/>
        <v>19322.199999999997</v>
      </c>
      <c r="W982" s="104"/>
    </row>
    <row r="983" spans="1:23" ht="31.5" outlineLevel="4" x14ac:dyDescent="0.2">
      <c r="A983" s="76" t="s">
        <v>599</v>
      </c>
      <c r="B983" s="76" t="s">
        <v>572</v>
      </c>
      <c r="C983" s="76" t="s">
        <v>352</v>
      </c>
      <c r="D983" s="76"/>
      <c r="E983" s="12" t="s">
        <v>39</v>
      </c>
      <c r="F983" s="6">
        <f t="shared" ref="F983:T983" si="1309">F984+F988</f>
        <v>18634.199999999997</v>
      </c>
      <c r="G983" s="6">
        <f t="shared" ref="G983:J983" si="1310">G984+G988</f>
        <v>0</v>
      </c>
      <c r="H983" s="6">
        <f t="shared" si="1310"/>
        <v>18634.199999999997</v>
      </c>
      <c r="I983" s="6">
        <f t="shared" si="1310"/>
        <v>0</v>
      </c>
      <c r="J983" s="6">
        <f t="shared" si="1310"/>
        <v>0</v>
      </c>
      <c r="K983" s="6">
        <f t="shared" ref="K983:L983" si="1311">K984+K988</f>
        <v>-1649.6995900000002</v>
      </c>
      <c r="L983" s="6">
        <f t="shared" si="1311"/>
        <v>16984.500410000001</v>
      </c>
      <c r="M983" s="6">
        <f t="shared" si="1309"/>
        <v>18971.5</v>
      </c>
      <c r="N983" s="6">
        <f t="shared" si="1309"/>
        <v>0</v>
      </c>
      <c r="O983" s="6">
        <f t="shared" si="1309"/>
        <v>18971.5</v>
      </c>
      <c r="P983" s="6">
        <f t="shared" si="1309"/>
        <v>0</v>
      </c>
      <c r="Q983" s="6">
        <f t="shared" si="1309"/>
        <v>18971.5</v>
      </c>
      <c r="R983" s="6">
        <f t="shared" si="1309"/>
        <v>19322.199999999997</v>
      </c>
      <c r="S983" s="6">
        <f t="shared" si="1309"/>
        <v>0</v>
      </c>
      <c r="T983" s="6">
        <f t="shared" si="1309"/>
        <v>19322.199999999997</v>
      </c>
      <c r="U983" s="6">
        <f t="shared" ref="U983:V983" si="1312">U984+U988</f>
        <v>0</v>
      </c>
      <c r="V983" s="6">
        <f t="shared" si="1312"/>
        <v>19322.199999999997</v>
      </c>
      <c r="W983" s="104"/>
    </row>
    <row r="984" spans="1:23" ht="15.75" outlineLevel="5" x14ac:dyDescent="0.2">
      <c r="A984" s="76" t="s">
        <v>599</v>
      </c>
      <c r="B984" s="76" t="s">
        <v>572</v>
      </c>
      <c r="C984" s="76" t="s">
        <v>380</v>
      </c>
      <c r="D984" s="76"/>
      <c r="E984" s="12" t="s">
        <v>41</v>
      </c>
      <c r="F984" s="6">
        <f t="shared" ref="F984:T984" si="1313">F985+F986+F987</f>
        <v>8733.4</v>
      </c>
      <c r="G984" s="6">
        <f t="shared" ref="G984:J984" si="1314">G985+G986+G987</f>
        <v>0</v>
      </c>
      <c r="H984" s="6">
        <f t="shared" si="1314"/>
        <v>8733.4</v>
      </c>
      <c r="I984" s="6">
        <f t="shared" si="1314"/>
        <v>0</v>
      </c>
      <c r="J984" s="6">
        <f t="shared" si="1314"/>
        <v>0</v>
      </c>
      <c r="K984" s="6">
        <f t="shared" ref="K984:L984" si="1315">K985+K986+K987</f>
        <v>-1117.88858</v>
      </c>
      <c r="L984" s="6">
        <f t="shared" si="1315"/>
        <v>7615.5114200000007</v>
      </c>
      <c r="M984" s="6">
        <f t="shared" si="1313"/>
        <v>9070.6999999999989</v>
      </c>
      <c r="N984" s="6">
        <f t="shared" si="1313"/>
        <v>0</v>
      </c>
      <c r="O984" s="6">
        <f t="shared" si="1313"/>
        <v>9070.6999999999989</v>
      </c>
      <c r="P984" s="6">
        <f t="shared" si="1313"/>
        <v>0</v>
      </c>
      <c r="Q984" s="6">
        <f t="shared" si="1313"/>
        <v>9070.6999999999989</v>
      </c>
      <c r="R984" s="6">
        <f t="shared" si="1313"/>
        <v>9421.4</v>
      </c>
      <c r="S984" s="6">
        <f t="shared" si="1313"/>
        <v>0</v>
      </c>
      <c r="T984" s="6">
        <f t="shared" si="1313"/>
        <v>9421.4</v>
      </c>
      <c r="U984" s="6">
        <f t="shared" ref="U984:V984" si="1316">U985+U986+U987</f>
        <v>0</v>
      </c>
      <c r="V984" s="6">
        <f t="shared" si="1316"/>
        <v>9421.4</v>
      </c>
      <c r="W984" s="104"/>
    </row>
    <row r="985" spans="1:23" ht="47.25" outlineLevel="7" x14ac:dyDescent="0.2">
      <c r="A985" s="77" t="s">
        <v>599</v>
      </c>
      <c r="B985" s="77" t="s">
        <v>572</v>
      </c>
      <c r="C985" s="77" t="s">
        <v>380</v>
      </c>
      <c r="D985" s="77" t="s">
        <v>4</v>
      </c>
      <c r="E985" s="13" t="s">
        <v>5</v>
      </c>
      <c r="F985" s="7">
        <v>8431.6</v>
      </c>
      <c r="G985" s="7"/>
      <c r="H985" s="7">
        <f t="shared" ref="H985:H987" si="1317">SUM(F985:G985)</f>
        <v>8431.6</v>
      </c>
      <c r="I985" s="7"/>
      <c r="J985" s="7"/>
      <c r="K985" s="20">
        <f>-858.59338-259.2952</f>
        <v>-1117.88858</v>
      </c>
      <c r="L985" s="7">
        <f>SUM(H985:K985)</f>
        <v>7313.7114200000005</v>
      </c>
      <c r="M985" s="7">
        <v>8768.9</v>
      </c>
      <c r="N985" s="7"/>
      <c r="O985" s="7">
        <f t="shared" ref="O985:O987" si="1318">SUM(M985:N985)</f>
        <v>8768.9</v>
      </c>
      <c r="P985" s="7"/>
      <c r="Q985" s="7">
        <f t="shared" ref="Q985:Q987" si="1319">SUM(O985:P985)</f>
        <v>8768.9</v>
      </c>
      <c r="R985" s="7">
        <v>9119.6</v>
      </c>
      <c r="S985" s="7"/>
      <c r="T985" s="7">
        <f t="shared" ref="T985:T987" si="1320">SUM(R985:S985)</f>
        <v>9119.6</v>
      </c>
      <c r="U985" s="7"/>
      <c r="V985" s="7">
        <f t="shared" ref="V985:V987" si="1321">SUM(T985:U985)</f>
        <v>9119.6</v>
      </c>
      <c r="W985" s="104"/>
    </row>
    <row r="986" spans="1:23" ht="15.75" hidden="1" outlineLevel="7" x14ac:dyDescent="0.2">
      <c r="A986" s="77" t="s">
        <v>599</v>
      </c>
      <c r="B986" s="77" t="s">
        <v>572</v>
      </c>
      <c r="C986" s="77" t="s">
        <v>380</v>
      </c>
      <c r="D986" s="77" t="s">
        <v>7</v>
      </c>
      <c r="E986" s="13" t="s">
        <v>8</v>
      </c>
      <c r="F986" s="7">
        <v>301.5</v>
      </c>
      <c r="G986" s="7"/>
      <c r="H986" s="7">
        <f t="shared" si="1317"/>
        <v>301.5</v>
      </c>
      <c r="I986" s="7"/>
      <c r="J986" s="7"/>
      <c r="K986" s="20"/>
      <c r="L986" s="7">
        <f>SUM(H986:K986)</f>
        <v>301.5</v>
      </c>
      <c r="M986" s="7">
        <v>301.5</v>
      </c>
      <c r="N986" s="7"/>
      <c r="O986" s="7">
        <f t="shared" si="1318"/>
        <v>301.5</v>
      </c>
      <c r="P986" s="7"/>
      <c r="Q986" s="7">
        <f t="shared" si="1319"/>
        <v>301.5</v>
      </c>
      <c r="R986" s="7">
        <v>301.5</v>
      </c>
      <c r="S986" s="7"/>
      <c r="T986" s="7">
        <f t="shared" si="1320"/>
        <v>301.5</v>
      </c>
      <c r="U986" s="7"/>
      <c r="V986" s="7">
        <f t="shared" si="1321"/>
        <v>301.5</v>
      </c>
      <c r="W986" s="104"/>
    </row>
    <row r="987" spans="1:23" ht="15.75" hidden="1" outlineLevel="7" x14ac:dyDescent="0.2">
      <c r="A987" s="77" t="s">
        <v>599</v>
      </c>
      <c r="B987" s="77" t="s">
        <v>572</v>
      </c>
      <c r="C987" s="77" t="s">
        <v>380</v>
      </c>
      <c r="D987" s="77" t="s">
        <v>15</v>
      </c>
      <c r="E987" s="13" t="s">
        <v>16</v>
      </c>
      <c r="F987" s="7">
        <v>0.3</v>
      </c>
      <c r="G987" s="7"/>
      <c r="H987" s="7">
        <f t="shared" si="1317"/>
        <v>0.3</v>
      </c>
      <c r="I987" s="7"/>
      <c r="J987" s="7"/>
      <c r="K987" s="7"/>
      <c r="L987" s="7">
        <f>SUM(H987:K987)</f>
        <v>0.3</v>
      </c>
      <c r="M987" s="7">
        <v>0.3</v>
      </c>
      <c r="N987" s="7"/>
      <c r="O987" s="7">
        <f t="shared" si="1318"/>
        <v>0.3</v>
      </c>
      <c r="P987" s="7"/>
      <c r="Q987" s="7">
        <f t="shared" si="1319"/>
        <v>0.3</v>
      </c>
      <c r="R987" s="7">
        <v>0.3</v>
      </c>
      <c r="S987" s="7"/>
      <c r="T987" s="7">
        <f t="shared" si="1320"/>
        <v>0.3</v>
      </c>
      <c r="U987" s="7"/>
      <c r="V987" s="7">
        <f t="shared" si="1321"/>
        <v>0.3</v>
      </c>
      <c r="W987" s="104"/>
    </row>
    <row r="988" spans="1:23" ht="15.75" outlineLevel="5" x14ac:dyDescent="0.2">
      <c r="A988" s="76" t="s">
        <v>599</v>
      </c>
      <c r="B988" s="76" t="s">
        <v>572</v>
      </c>
      <c r="C988" s="76" t="s">
        <v>381</v>
      </c>
      <c r="D988" s="76"/>
      <c r="E988" s="12" t="s">
        <v>382</v>
      </c>
      <c r="F988" s="6">
        <f t="shared" ref="F988:V988" si="1322">F989</f>
        <v>9900.7999999999993</v>
      </c>
      <c r="G988" s="6">
        <f t="shared" si="1322"/>
        <v>0</v>
      </c>
      <c r="H988" s="6">
        <f t="shared" si="1322"/>
        <v>9900.7999999999993</v>
      </c>
      <c r="I988" s="6">
        <f t="shared" si="1322"/>
        <v>0</v>
      </c>
      <c r="J988" s="6">
        <f t="shared" si="1322"/>
        <v>0</v>
      </c>
      <c r="K988" s="6">
        <f t="shared" si="1322"/>
        <v>-531.81101000000001</v>
      </c>
      <c r="L988" s="6">
        <f t="shared" si="1322"/>
        <v>9368.9889899999998</v>
      </c>
      <c r="M988" s="6">
        <f t="shared" si="1322"/>
        <v>9900.7999999999993</v>
      </c>
      <c r="N988" s="6">
        <f t="shared" si="1322"/>
        <v>0</v>
      </c>
      <c r="O988" s="6">
        <f t="shared" si="1322"/>
        <v>9900.7999999999993</v>
      </c>
      <c r="P988" s="6">
        <f t="shared" si="1322"/>
        <v>0</v>
      </c>
      <c r="Q988" s="6">
        <f t="shared" si="1322"/>
        <v>9900.7999999999993</v>
      </c>
      <c r="R988" s="6">
        <f t="shared" si="1322"/>
        <v>9900.7999999999993</v>
      </c>
      <c r="S988" s="6">
        <f t="shared" si="1322"/>
        <v>0</v>
      </c>
      <c r="T988" s="6">
        <f t="shared" si="1322"/>
        <v>9900.7999999999993</v>
      </c>
      <c r="U988" s="6">
        <f t="shared" si="1322"/>
        <v>0</v>
      </c>
      <c r="V988" s="6">
        <f t="shared" si="1322"/>
        <v>9900.7999999999993</v>
      </c>
      <c r="W988" s="104"/>
    </row>
    <row r="989" spans="1:23" ht="31.5" outlineLevel="7" x14ac:dyDescent="0.2">
      <c r="A989" s="77" t="s">
        <v>599</v>
      </c>
      <c r="B989" s="77" t="s">
        <v>572</v>
      </c>
      <c r="C989" s="77" t="s">
        <v>381</v>
      </c>
      <c r="D989" s="77" t="s">
        <v>70</v>
      </c>
      <c r="E989" s="13" t="s">
        <v>71</v>
      </c>
      <c r="F989" s="7">
        <v>9900.7999999999993</v>
      </c>
      <c r="G989" s="7"/>
      <c r="H989" s="7">
        <f>SUM(F989:G989)</f>
        <v>9900.7999999999993</v>
      </c>
      <c r="I989" s="7"/>
      <c r="J989" s="7"/>
      <c r="K989" s="20">
        <v>-531.81101000000001</v>
      </c>
      <c r="L989" s="7">
        <f>SUM(H989:K989)</f>
        <v>9368.9889899999998</v>
      </c>
      <c r="M989" s="7">
        <v>9900.7999999999993</v>
      </c>
      <c r="N989" s="7"/>
      <c r="O989" s="7">
        <f>SUM(M989:N989)</f>
        <v>9900.7999999999993</v>
      </c>
      <c r="P989" s="7"/>
      <c r="Q989" s="7">
        <f>SUM(O989:P989)</f>
        <v>9900.7999999999993</v>
      </c>
      <c r="R989" s="7">
        <v>9900.7999999999993</v>
      </c>
      <c r="S989" s="7"/>
      <c r="T989" s="7">
        <f>SUM(R989:S989)</f>
        <v>9900.7999999999993</v>
      </c>
      <c r="U989" s="7"/>
      <c r="V989" s="7">
        <f>SUM(T989:U989)</f>
        <v>9900.7999999999993</v>
      </c>
      <c r="W989" s="104"/>
    </row>
    <row r="990" spans="1:23" ht="31.5" outlineLevel="2" x14ac:dyDescent="0.2">
      <c r="A990" s="76" t="s">
        <v>599</v>
      </c>
      <c r="B990" s="76" t="s">
        <v>572</v>
      </c>
      <c r="C990" s="76" t="s">
        <v>54</v>
      </c>
      <c r="D990" s="76"/>
      <c r="E990" s="12" t="s">
        <v>55</v>
      </c>
      <c r="F990" s="6">
        <f t="shared" ref="F990:V990" si="1323">F991</f>
        <v>153</v>
      </c>
      <c r="G990" s="6">
        <f t="shared" si="1323"/>
        <v>0</v>
      </c>
      <c r="H990" s="6">
        <f t="shared" si="1323"/>
        <v>153</v>
      </c>
      <c r="I990" s="6">
        <f t="shared" si="1323"/>
        <v>0</v>
      </c>
      <c r="J990" s="6">
        <f t="shared" si="1323"/>
        <v>0</v>
      </c>
      <c r="K990" s="6">
        <f t="shared" si="1323"/>
        <v>1360</v>
      </c>
      <c r="L990" s="6">
        <f t="shared" si="1323"/>
        <v>1513</v>
      </c>
      <c r="M990" s="6">
        <f t="shared" si="1323"/>
        <v>153</v>
      </c>
      <c r="N990" s="6">
        <f t="shared" si="1323"/>
        <v>0</v>
      </c>
      <c r="O990" s="6">
        <f t="shared" si="1323"/>
        <v>153</v>
      </c>
      <c r="P990" s="6">
        <f t="shared" si="1323"/>
        <v>0</v>
      </c>
      <c r="Q990" s="6">
        <f t="shared" si="1323"/>
        <v>153</v>
      </c>
      <c r="R990" s="6">
        <f>R991</f>
        <v>153</v>
      </c>
      <c r="S990" s="6">
        <f t="shared" si="1323"/>
        <v>0</v>
      </c>
      <c r="T990" s="6">
        <f t="shared" si="1323"/>
        <v>153</v>
      </c>
      <c r="U990" s="6">
        <f t="shared" si="1323"/>
        <v>0</v>
      </c>
      <c r="V990" s="6">
        <f t="shared" si="1323"/>
        <v>153</v>
      </c>
      <c r="W990" s="104"/>
    </row>
    <row r="991" spans="1:23" ht="42" customHeight="1" outlineLevel="3" x14ac:dyDescent="0.2">
      <c r="A991" s="76" t="s">
        <v>599</v>
      </c>
      <c r="B991" s="76" t="s">
        <v>572</v>
      </c>
      <c r="C991" s="76" t="s">
        <v>56</v>
      </c>
      <c r="D991" s="76"/>
      <c r="E991" s="12" t="s">
        <v>57</v>
      </c>
      <c r="F991" s="6">
        <f>F992+F997+F1000</f>
        <v>153</v>
      </c>
      <c r="G991" s="6">
        <f t="shared" ref="G991:J991" si="1324">G992+G997+G1000</f>
        <v>0</v>
      </c>
      <c r="H991" s="6">
        <f t="shared" si="1324"/>
        <v>153</v>
      </c>
      <c r="I991" s="6">
        <f t="shared" si="1324"/>
        <v>0</v>
      </c>
      <c r="J991" s="6">
        <f t="shared" si="1324"/>
        <v>0</v>
      </c>
      <c r="K991" s="6">
        <f t="shared" ref="K991:L991" si="1325">K992+K997+K1000</f>
        <v>1360</v>
      </c>
      <c r="L991" s="6">
        <f t="shared" si="1325"/>
        <v>1513</v>
      </c>
      <c r="M991" s="6">
        <f>M992+M997+M1000</f>
        <v>153</v>
      </c>
      <c r="N991" s="6">
        <f t="shared" ref="N991" si="1326">N992+N997+N1000</f>
        <v>0</v>
      </c>
      <c r="O991" s="6">
        <f t="shared" ref="O991:Q991" si="1327">O992+O997+O1000</f>
        <v>153</v>
      </c>
      <c r="P991" s="6">
        <f t="shared" si="1327"/>
        <v>0</v>
      </c>
      <c r="Q991" s="6">
        <f t="shared" si="1327"/>
        <v>153</v>
      </c>
      <c r="R991" s="6">
        <f>R992+R997+R1000</f>
        <v>153</v>
      </c>
      <c r="S991" s="6">
        <f t="shared" ref="S991" si="1328">S992+S997+S1000</f>
        <v>0</v>
      </c>
      <c r="T991" s="6">
        <f t="shared" ref="T991:V991" si="1329">T992+T997+T1000</f>
        <v>153</v>
      </c>
      <c r="U991" s="6">
        <f t="shared" si="1329"/>
        <v>0</v>
      </c>
      <c r="V991" s="6">
        <f t="shared" si="1329"/>
        <v>153</v>
      </c>
      <c r="W991" s="104"/>
    </row>
    <row r="992" spans="1:23" ht="31.5" customHeight="1" outlineLevel="4" x14ac:dyDescent="0.2">
      <c r="A992" s="76" t="s">
        <v>599</v>
      </c>
      <c r="B992" s="76" t="s">
        <v>572</v>
      </c>
      <c r="C992" s="76" t="s">
        <v>118</v>
      </c>
      <c r="D992" s="76"/>
      <c r="E992" s="12" t="s">
        <v>119</v>
      </c>
      <c r="F992" s="6">
        <f>F995</f>
        <v>27</v>
      </c>
      <c r="G992" s="6">
        <f t="shared" ref="G992:H992" si="1330">G995</f>
        <v>0</v>
      </c>
      <c r="H992" s="6">
        <f t="shared" si="1330"/>
        <v>27</v>
      </c>
      <c r="I992" s="6">
        <f>I995+I993</f>
        <v>0</v>
      </c>
      <c r="J992" s="6">
        <f t="shared" ref="J992:V992" si="1331">J995+J993</f>
        <v>0</v>
      </c>
      <c r="K992" s="6">
        <f t="shared" si="1331"/>
        <v>1360</v>
      </c>
      <c r="L992" s="6">
        <f t="shared" si="1331"/>
        <v>1387</v>
      </c>
      <c r="M992" s="6">
        <f t="shared" si="1331"/>
        <v>27</v>
      </c>
      <c r="N992" s="6">
        <f t="shared" si="1331"/>
        <v>0</v>
      </c>
      <c r="O992" s="6">
        <f t="shared" si="1331"/>
        <v>27</v>
      </c>
      <c r="P992" s="6">
        <f t="shared" si="1331"/>
        <v>0</v>
      </c>
      <c r="Q992" s="6">
        <f t="shared" si="1331"/>
        <v>27</v>
      </c>
      <c r="R992" s="6">
        <f t="shared" si="1331"/>
        <v>27</v>
      </c>
      <c r="S992" s="6">
        <f t="shared" si="1331"/>
        <v>0</v>
      </c>
      <c r="T992" s="6">
        <f t="shared" si="1331"/>
        <v>27</v>
      </c>
      <c r="U992" s="6">
        <f t="shared" si="1331"/>
        <v>0</v>
      </c>
      <c r="V992" s="6">
        <f t="shared" si="1331"/>
        <v>27</v>
      </c>
      <c r="W992" s="104"/>
    </row>
    <row r="993" spans="1:23" ht="25.5" customHeight="1" outlineLevel="4" x14ac:dyDescent="0.2">
      <c r="A993" s="76" t="s">
        <v>599</v>
      </c>
      <c r="B993" s="76" t="s">
        <v>572</v>
      </c>
      <c r="C993" s="72" t="s">
        <v>120</v>
      </c>
      <c r="D993" s="72"/>
      <c r="E993" s="25" t="s">
        <v>121</v>
      </c>
      <c r="F993" s="6"/>
      <c r="G993" s="6"/>
      <c r="H993" s="6"/>
      <c r="I993" s="6">
        <f t="shared" ref="F993:V995" si="1332">I994</f>
        <v>0</v>
      </c>
      <c r="J993" s="6">
        <f t="shared" si="1332"/>
        <v>0</v>
      </c>
      <c r="K993" s="6">
        <f t="shared" si="1332"/>
        <v>1360</v>
      </c>
      <c r="L993" s="6">
        <f t="shared" si="1332"/>
        <v>1360</v>
      </c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104"/>
    </row>
    <row r="994" spans="1:23" ht="31.5" customHeight="1" outlineLevel="4" collapsed="1" x14ac:dyDescent="0.2">
      <c r="A994" s="77" t="s">
        <v>599</v>
      </c>
      <c r="B994" s="77" t="s">
        <v>572</v>
      </c>
      <c r="C994" s="73" t="s">
        <v>120</v>
      </c>
      <c r="D994" s="73" t="s">
        <v>70</v>
      </c>
      <c r="E994" s="26" t="s">
        <v>71</v>
      </c>
      <c r="F994" s="6"/>
      <c r="G994" s="6"/>
      <c r="H994" s="6"/>
      <c r="I994" s="7"/>
      <c r="J994" s="7"/>
      <c r="K994" s="7">
        <v>1360</v>
      </c>
      <c r="L994" s="7">
        <f>SUM(H994:K994)</f>
        <v>1360</v>
      </c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104"/>
    </row>
    <row r="995" spans="1:23" ht="15.75" hidden="1" outlineLevel="5" x14ac:dyDescent="0.2">
      <c r="A995" s="76" t="s">
        <v>599</v>
      </c>
      <c r="B995" s="76" t="s">
        <v>572</v>
      </c>
      <c r="C995" s="76" t="s">
        <v>339</v>
      </c>
      <c r="D995" s="76"/>
      <c r="E995" s="12" t="s">
        <v>340</v>
      </c>
      <c r="F995" s="6">
        <f t="shared" si="1332"/>
        <v>27</v>
      </c>
      <c r="G995" s="6">
        <f t="shared" si="1332"/>
        <v>0</v>
      </c>
      <c r="H995" s="6">
        <f t="shared" si="1332"/>
        <v>27</v>
      </c>
      <c r="I995" s="6">
        <f t="shared" si="1332"/>
        <v>0</v>
      </c>
      <c r="J995" s="6">
        <f t="shared" si="1332"/>
        <v>0</v>
      </c>
      <c r="K995" s="6">
        <f t="shared" si="1332"/>
        <v>0</v>
      </c>
      <c r="L995" s="6">
        <f t="shared" si="1332"/>
        <v>27</v>
      </c>
      <c r="M995" s="6">
        <f t="shared" si="1332"/>
        <v>27</v>
      </c>
      <c r="N995" s="6">
        <f t="shared" si="1332"/>
        <v>0</v>
      </c>
      <c r="O995" s="6">
        <f t="shared" si="1332"/>
        <v>27</v>
      </c>
      <c r="P995" s="6">
        <f t="shared" si="1332"/>
        <v>0</v>
      </c>
      <c r="Q995" s="6">
        <f t="shared" si="1332"/>
        <v>27</v>
      </c>
      <c r="R995" s="6">
        <f>R996</f>
        <v>27</v>
      </c>
      <c r="S995" s="6">
        <f t="shared" si="1332"/>
        <v>0</v>
      </c>
      <c r="T995" s="6">
        <f t="shared" si="1332"/>
        <v>27</v>
      </c>
      <c r="U995" s="6">
        <f t="shared" si="1332"/>
        <v>0</v>
      </c>
      <c r="V995" s="6">
        <f t="shared" si="1332"/>
        <v>27</v>
      </c>
      <c r="W995" s="104"/>
    </row>
    <row r="996" spans="1:23" ht="15.75" hidden="1" outlineLevel="7" x14ac:dyDescent="0.2">
      <c r="A996" s="77" t="s">
        <v>599</v>
      </c>
      <c r="B996" s="77" t="s">
        <v>572</v>
      </c>
      <c r="C996" s="77" t="s">
        <v>339</v>
      </c>
      <c r="D996" s="77" t="s">
        <v>7</v>
      </c>
      <c r="E996" s="13" t="s">
        <v>8</v>
      </c>
      <c r="F996" s="7">
        <v>27</v>
      </c>
      <c r="G996" s="7"/>
      <c r="H996" s="7">
        <f>SUM(F996:G996)</f>
        <v>27</v>
      </c>
      <c r="I996" s="7"/>
      <c r="J996" s="7"/>
      <c r="K996" s="7"/>
      <c r="L996" s="7">
        <f>SUM(H996:K996)</f>
        <v>27</v>
      </c>
      <c r="M996" s="7">
        <v>27</v>
      </c>
      <c r="N996" s="7"/>
      <c r="O996" s="7">
        <f>SUM(M996:N996)</f>
        <v>27</v>
      </c>
      <c r="P996" s="7"/>
      <c r="Q996" s="7">
        <f>SUM(O996:P996)</f>
        <v>27</v>
      </c>
      <c r="R996" s="7">
        <v>27</v>
      </c>
      <c r="S996" s="7"/>
      <c r="T996" s="7">
        <f>SUM(R996:S996)</f>
        <v>27</v>
      </c>
      <c r="U996" s="7"/>
      <c r="V996" s="7">
        <f>SUM(T996:U996)</f>
        <v>27</v>
      </c>
      <c r="W996" s="104"/>
    </row>
    <row r="997" spans="1:23" ht="31.5" hidden="1" outlineLevel="4" x14ac:dyDescent="0.2">
      <c r="A997" s="76" t="s">
        <v>599</v>
      </c>
      <c r="B997" s="76" t="s">
        <v>572</v>
      </c>
      <c r="C997" s="76" t="s">
        <v>341</v>
      </c>
      <c r="D997" s="76"/>
      <c r="E997" s="12" t="s">
        <v>342</v>
      </c>
      <c r="F997" s="6">
        <f t="shared" ref="F997:V998" si="1333">F998</f>
        <v>72</v>
      </c>
      <c r="G997" s="6">
        <f t="shared" si="1333"/>
        <v>0</v>
      </c>
      <c r="H997" s="6">
        <f t="shared" si="1333"/>
        <v>72</v>
      </c>
      <c r="I997" s="6">
        <f t="shared" si="1333"/>
        <v>0</v>
      </c>
      <c r="J997" s="6">
        <f t="shared" si="1333"/>
        <v>0</v>
      </c>
      <c r="K997" s="6">
        <f t="shared" si="1333"/>
        <v>0</v>
      </c>
      <c r="L997" s="6">
        <f t="shared" si="1333"/>
        <v>72</v>
      </c>
      <c r="M997" s="6">
        <f t="shared" si="1333"/>
        <v>72</v>
      </c>
      <c r="N997" s="6">
        <f t="shared" si="1333"/>
        <v>0</v>
      </c>
      <c r="O997" s="6">
        <f t="shared" si="1333"/>
        <v>72</v>
      </c>
      <c r="P997" s="6">
        <f t="shared" si="1333"/>
        <v>0</v>
      </c>
      <c r="Q997" s="6">
        <f t="shared" si="1333"/>
        <v>72</v>
      </c>
      <c r="R997" s="6">
        <f>R998</f>
        <v>72</v>
      </c>
      <c r="S997" s="6">
        <f t="shared" si="1333"/>
        <v>0</v>
      </c>
      <c r="T997" s="6">
        <f t="shared" si="1333"/>
        <v>72</v>
      </c>
      <c r="U997" s="6">
        <f t="shared" si="1333"/>
        <v>0</v>
      </c>
      <c r="V997" s="6">
        <f t="shared" si="1333"/>
        <v>72</v>
      </c>
      <c r="W997" s="104"/>
    </row>
    <row r="998" spans="1:23" ht="31.5" hidden="1" outlineLevel="5" x14ac:dyDescent="0.2">
      <c r="A998" s="76" t="s">
        <v>599</v>
      </c>
      <c r="B998" s="76" t="s">
        <v>572</v>
      </c>
      <c r="C998" s="76" t="s">
        <v>343</v>
      </c>
      <c r="D998" s="76"/>
      <c r="E998" s="12" t="s">
        <v>344</v>
      </c>
      <c r="F998" s="6">
        <f t="shared" si="1333"/>
        <v>72</v>
      </c>
      <c r="G998" s="6">
        <f t="shared" si="1333"/>
        <v>0</v>
      </c>
      <c r="H998" s="6">
        <f t="shared" si="1333"/>
        <v>72</v>
      </c>
      <c r="I998" s="6">
        <f t="shared" si="1333"/>
        <v>0</v>
      </c>
      <c r="J998" s="6">
        <f t="shared" si="1333"/>
        <v>0</v>
      </c>
      <c r="K998" s="6">
        <f t="shared" si="1333"/>
        <v>0</v>
      </c>
      <c r="L998" s="6">
        <f t="shared" si="1333"/>
        <v>72</v>
      </c>
      <c r="M998" s="6">
        <f t="shared" si="1333"/>
        <v>72</v>
      </c>
      <c r="N998" s="6">
        <f t="shared" si="1333"/>
        <v>0</v>
      </c>
      <c r="O998" s="6">
        <f t="shared" si="1333"/>
        <v>72</v>
      </c>
      <c r="P998" s="6">
        <f t="shared" si="1333"/>
        <v>0</v>
      </c>
      <c r="Q998" s="6">
        <f t="shared" si="1333"/>
        <v>72</v>
      </c>
      <c r="R998" s="6">
        <f>R999</f>
        <v>72</v>
      </c>
      <c r="S998" s="6">
        <f t="shared" si="1333"/>
        <v>0</v>
      </c>
      <c r="T998" s="6">
        <f t="shared" si="1333"/>
        <v>72</v>
      </c>
      <c r="U998" s="6">
        <f t="shared" si="1333"/>
        <v>0</v>
      </c>
      <c r="V998" s="6">
        <f t="shared" si="1333"/>
        <v>72</v>
      </c>
      <c r="W998" s="104"/>
    </row>
    <row r="999" spans="1:23" ht="15.75" hidden="1" outlineLevel="7" x14ac:dyDescent="0.2">
      <c r="A999" s="77" t="s">
        <v>599</v>
      </c>
      <c r="B999" s="77" t="s">
        <v>572</v>
      </c>
      <c r="C999" s="77" t="s">
        <v>343</v>
      </c>
      <c r="D999" s="77" t="s">
        <v>7</v>
      </c>
      <c r="E999" s="13" t="s">
        <v>8</v>
      </c>
      <c r="F999" s="7">
        <v>72</v>
      </c>
      <c r="G999" s="7"/>
      <c r="H999" s="7">
        <f>SUM(F999:G999)</f>
        <v>72</v>
      </c>
      <c r="I999" s="7"/>
      <c r="J999" s="7"/>
      <c r="K999" s="7"/>
      <c r="L999" s="7">
        <f>SUM(H999:K999)</f>
        <v>72</v>
      </c>
      <c r="M999" s="7">
        <v>72</v>
      </c>
      <c r="N999" s="7"/>
      <c r="O999" s="7">
        <f>SUM(M999:N999)</f>
        <v>72</v>
      </c>
      <c r="P999" s="7"/>
      <c r="Q999" s="7">
        <f>SUM(O999:P999)</f>
        <v>72</v>
      </c>
      <c r="R999" s="7">
        <v>72</v>
      </c>
      <c r="S999" s="7"/>
      <c r="T999" s="7">
        <f>SUM(R999:S999)</f>
        <v>72</v>
      </c>
      <c r="U999" s="7"/>
      <c r="V999" s="7">
        <f>SUM(T999:U999)</f>
        <v>72</v>
      </c>
      <c r="W999" s="104"/>
    </row>
    <row r="1000" spans="1:23" ht="15.75" hidden="1" customHeight="1" outlineLevel="4" x14ac:dyDescent="0.2">
      <c r="A1000" s="76" t="s">
        <v>599</v>
      </c>
      <c r="B1000" s="76" t="s">
        <v>572</v>
      </c>
      <c r="C1000" s="76" t="s">
        <v>383</v>
      </c>
      <c r="D1000" s="76"/>
      <c r="E1000" s="12" t="s">
        <v>384</v>
      </c>
      <c r="F1000" s="6">
        <f t="shared" ref="F1000:V1001" si="1334">F1001</f>
        <v>54</v>
      </c>
      <c r="G1000" s="6">
        <f t="shared" si="1334"/>
        <v>0</v>
      </c>
      <c r="H1000" s="6">
        <f t="shared" si="1334"/>
        <v>54</v>
      </c>
      <c r="I1000" s="6">
        <f t="shared" si="1334"/>
        <v>0</v>
      </c>
      <c r="J1000" s="6">
        <f t="shared" si="1334"/>
        <v>0</v>
      </c>
      <c r="K1000" s="6">
        <f t="shared" si="1334"/>
        <v>0</v>
      </c>
      <c r="L1000" s="6">
        <f t="shared" si="1334"/>
        <v>54</v>
      </c>
      <c r="M1000" s="6">
        <f t="shared" si="1334"/>
        <v>54</v>
      </c>
      <c r="N1000" s="6">
        <f t="shared" si="1334"/>
        <v>0</v>
      </c>
      <c r="O1000" s="6">
        <f t="shared" si="1334"/>
        <v>54</v>
      </c>
      <c r="P1000" s="6">
        <f t="shared" si="1334"/>
        <v>0</v>
      </c>
      <c r="Q1000" s="6">
        <f t="shared" si="1334"/>
        <v>54</v>
      </c>
      <c r="R1000" s="6">
        <f t="shared" ref="R1000:R1001" si="1335">R1001</f>
        <v>54</v>
      </c>
      <c r="S1000" s="6">
        <f t="shared" si="1334"/>
        <v>0</v>
      </c>
      <c r="T1000" s="6">
        <f t="shared" si="1334"/>
        <v>54</v>
      </c>
      <c r="U1000" s="6">
        <f t="shared" si="1334"/>
        <v>0</v>
      </c>
      <c r="V1000" s="6">
        <f t="shared" si="1334"/>
        <v>54</v>
      </c>
      <c r="W1000" s="104"/>
    </row>
    <row r="1001" spans="1:23" ht="15.75" hidden="1" outlineLevel="5" x14ac:dyDescent="0.2">
      <c r="A1001" s="76" t="s">
        <v>599</v>
      </c>
      <c r="B1001" s="76" t="s">
        <v>572</v>
      </c>
      <c r="C1001" s="76" t="s">
        <v>385</v>
      </c>
      <c r="D1001" s="76"/>
      <c r="E1001" s="12" t="s">
        <v>386</v>
      </c>
      <c r="F1001" s="6">
        <f t="shared" si="1334"/>
        <v>54</v>
      </c>
      <c r="G1001" s="6">
        <f t="shared" si="1334"/>
        <v>0</v>
      </c>
      <c r="H1001" s="6">
        <f t="shared" si="1334"/>
        <v>54</v>
      </c>
      <c r="I1001" s="6">
        <f t="shared" si="1334"/>
        <v>0</v>
      </c>
      <c r="J1001" s="6">
        <f t="shared" si="1334"/>
        <v>0</v>
      </c>
      <c r="K1001" s="6">
        <f t="shared" si="1334"/>
        <v>0</v>
      </c>
      <c r="L1001" s="6">
        <f t="shared" si="1334"/>
        <v>54</v>
      </c>
      <c r="M1001" s="6">
        <f t="shared" si="1334"/>
        <v>54</v>
      </c>
      <c r="N1001" s="6">
        <f t="shared" si="1334"/>
        <v>0</v>
      </c>
      <c r="O1001" s="6">
        <f t="shared" si="1334"/>
        <v>54</v>
      </c>
      <c r="P1001" s="6">
        <f t="shared" si="1334"/>
        <v>0</v>
      </c>
      <c r="Q1001" s="6">
        <f t="shared" si="1334"/>
        <v>54</v>
      </c>
      <c r="R1001" s="6">
        <f t="shared" si="1335"/>
        <v>54</v>
      </c>
      <c r="S1001" s="6">
        <f t="shared" si="1334"/>
        <v>0</v>
      </c>
      <c r="T1001" s="6">
        <f t="shared" si="1334"/>
        <v>54</v>
      </c>
      <c r="U1001" s="6">
        <f t="shared" si="1334"/>
        <v>0</v>
      </c>
      <c r="V1001" s="6">
        <f t="shared" si="1334"/>
        <v>54</v>
      </c>
      <c r="W1001" s="104"/>
    </row>
    <row r="1002" spans="1:23" ht="15.75" hidden="1" outlineLevel="7" x14ac:dyDescent="0.2">
      <c r="A1002" s="77" t="s">
        <v>599</v>
      </c>
      <c r="B1002" s="77" t="s">
        <v>572</v>
      </c>
      <c r="C1002" s="77" t="s">
        <v>385</v>
      </c>
      <c r="D1002" s="77" t="s">
        <v>7</v>
      </c>
      <c r="E1002" s="13" t="s">
        <v>8</v>
      </c>
      <c r="F1002" s="7">
        <v>54</v>
      </c>
      <c r="G1002" s="7"/>
      <c r="H1002" s="7">
        <f>SUM(F1002:G1002)</f>
        <v>54</v>
      </c>
      <c r="I1002" s="7"/>
      <c r="J1002" s="7"/>
      <c r="K1002" s="7"/>
      <c r="L1002" s="7">
        <f>SUM(H1002:K1002)</f>
        <v>54</v>
      </c>
      <c r="M1002" s="7">
        <v>54</v>
      </c>
      <c r="N1002" s="7"/>
      <c r="O1002" s="7">
        <f>SUM(M1002:N1002)</f>
        <v>54</v>
      </c>
      <c r="P1002" s="7"/>
      <c r="Q1002" s="7">
        <f>SUM(O1002:P1002)</f>
        <v>54</v>
      </c>
      <c r="R1002" s="7">
        <v>54</v>
      </c>
      <c r="S1002" s="7"/>
      <c r="T1002" s="7">
        <f>SUM(R1002:S1002)</f>
        <v>54</v>
      </c>
      <c r="U1002" s="7"/>
      <c r="V1002" s="7">
        <f>SUM(T1002:U1002)</f>
        <v>54</v>
      </c>
      <c r="W1002" s="104"/>
    </row>
    <row r="1003" spans="1:23" ht="15.75" outlineLevel="7" x14ac:dyDescent="0.2">
      <c r="A1003" s="76" t="s">
        <v>599</v>
      </c>
      <c r="B1003" s="76" t="s">
        <v>574</v>
      </c>
      <c r="C1003" s="77"/>
      <c r="D1003" s="77"/>
      <c r="E1003" s="91" t="s">
        <v>575</v>
      </c>
      <c r="F1003" s="6">
        <f t="shared" ref="F1003:V1003" si="1336">F1004</f>
        <v>22984.3</v>
      </c>
      <c r="G1003" s="6">
        <f t="shared" si="1336"/>
        <v>0</v>
      </c>
      <c r="H1003" s="6">
        <f t="shared" si="1336"/>
        <v>22984.3</v>
      </c>
      <c r="I1003" s="6">
        <f t="shared" si="1336"/>
        <v>-5668.3</v>
      </c>
      <c r="J1003" s="6">
        <f t="shared" si="1336"/>
        <v>0</v>
      </c>
      <c r="K1003" s="6">
        <f t="shared" si="1336"/>
        <v>209</v>
      </c>
      <c r="L1003" s="6">
        <f t="shared" si="1336"/>
        <v>17525</v>
      </c>
      <c r="M1003" s="6">
        <f t="shared" si="1336"/>
        <v>23074.600000000002</v>
      </c>
      <c r="N1003" s="6">
        <f t="shared" si="1336"/>
        <v>0</v>
      </c>
      <c r="O1003" s="6">
        <f t="shared" si="1336"/>
        <v>23074.600000000002</v>
      </c>
      <c r="P1003" s="6">
        <f t="shared" si="1336"/>
        <v>-9312.637999999999</v>
      </c>
      <c r="Q1003" s="6">
        <f t="shared" si="1336"/>
        <v>13761.962000000003</v>
      </c>
      <c r="R1003" s="6">
        <f t="shared" si="1336"/>
        <v>3000</v>
      </c>
      <c r="S1003" s="6">
        <f t="shared" si="1336"/>
        <v>0</v>
      </c>
      <c r="T1003" s="6">
        <f t="shared" si="1336"/>
        <v>3000</v>
      </c>
      <c r="U1003" s="6">
        <f t="shared" si="1336"/>
        <v>9729.1999999999989</v>
      </c>
      <c r="V1003" s="6">
        <f t="shared" si="1336"/>
        <v>12729.2</v>
      </c>
      <c r="W1003" s="104"/>
    </row>
    <row r="1004" spans="1:23" ht="15.75" outlineLevel="1" x14ac:dyDescent="0.2">
      <c r="A1004" s="76" t="s">
        <v>599</v>
      </c>
      <c r="B1004" s="76" t="s">
        <v>580</v>
      </c>
      <c r="C1004" s="76"/>
      <c r="D1004" s="76"/>
      <c r="E1004" s="12" t="s">
        <v>604</v>
      </c>
      <c r="F1004" s="6">
        <f t="shared" ref="F1004:V1006" si="1337">F1005</f>
        <v>22984.3</v>
      </c>
      <c r="G1004" s="6">
        <f t="shared" si="1337"/>
        <v>0</v>
      </c>
      <c r="H1004" s="6">
        <f t="shared" si="1337"/>
        <v>22984.3</v>
      </c>
      <c r="I1004" s="6">
        <f t="shared" si="1337"/>
        <v>-5668.3</v>
      </c>
      <c r="J1004" s="6">
        <f t="shared" si="1337"/>
        <v>0</v>
      </c>
      <c r="K1004" s="6">
        <f t="shared" si="1337"/>
        <v>209</v>
      </c>
      <c r="L1004" s="6">
        <f t="shared" si="1337"/>
        <v>17525</v>
      </c>
      <c r="M1004" s="6">
        <f t="shared" ref="M1004:M1006" si="1338">M1005</f>
        <v>23074.600000000002</v>
      </c>
      <c r="N1004" s="6">
        <f t="shared" si="1337"/>
        <v>0</v>
      </c>
      <c r="O1004" s="6">
        <f t="shared" si="1337"/>
        <v>23074.600000000002</v>
      </c>
      <c r="P1004" s="6">
        <f t="shared" si="1337"/>
        <v>-9312.637999999999</v>
      </c>
      <c r="Q1004" s="6">
        <f t="shared" si="1337"/>
        <v>13761.962000000003</v>
      </c>
      <c r="R1004" s="6">
        <f t="shared" ref="R1004:R1006" si="1339">R1005</f>
        <v>3000</v>
      </c>
      <c r="S1004" s="6">
        <f t="shared" si="1337"/>
        <v>0</v>
      </c>
      <c r="T1004" s="6">
        <f t="shared" si="1337"/>
        <v>3000</v>
      </c>
      <c r="U1004" s="6">
        <f t="shared" si="1337"/>
        <v>9729.1999999999989</v>
      </c>
      <c r="V1004" s="6">
        <f t="shared" si="1337"/>
        <v>12729.2</v>
      </c>
      <c r="W1004" s="104"/>
    </row>
    <row r="1005" spans="1:23" ht="31.5" outlineLevel="2" x14ac:dyDescent="0.2">
      <c r="A1005" s="76" t="s">
        <v>599</v>
      </c>
      <c r="B1005" s="76" t="s">
        <v>580</v>
      </c>
      <c r="C1005" s="76" t="s">
        <v>24</v>
      </c>
      <c r="D1005" s="76"/>
      <c r="E1005" s="12" t="s">
        <v>25</v>
      </c>
      <c r="F1005" s="6">
        <f t="shared" si="1337"/>
        <v>22984.3</v>
      </c>
      <c r="G1005" s="6">
        <f t="shared" si="1337"/>
        <v>0</v>
      </c>
      <c r="H1005" s="6">
        <f t="shared" si="1337"/>
        <v>22984.3</v>
      </c>
      <c r="I1005" s="6">
        <f t="shared" si="1337"/>
        <v>-5668.3</v>
      </c>
      <c r="J1005" s="6">
        <f t="shared" si="1337"/>
        <v>0</v>
      </c>
      <c r="K1005" s="6">
        <f t="shared" si="1337"/>
        <v>209</v>
      </c>
      <c r="L1005" s="6">
        <f t="shared" si="1337"/>
        <v>17525</v>
      </c>
      <c r="M1005" s="6">
        <f t="shared" si="1338"/>
        <v>23074.600000000002</v>
      </c>
      <c r="N1005" s="6">
        <f t="shared" si="1337"/>
        <v>0</v>
      </c>
      <c r="O1005" s="6">
        <f t="shared" si="1337"/>
        <v>23074.600000000002</v>
      </c>
      <c r="P1005" s="6">
        <f t="shared" si="1337"/>
        <v>-9312.637999999999</v>
      </c>
      <c r="Q1005" s="6">
        <f t="shared" si="1337"/>
        <v>13761.962000000003</v>
      </c>
      <c r="R1005" s="6">
        <f t="shared" si="1339"/>
        <v>3000</v>
      </c>
      <c r="S1005" s="6">
        <f t="shared" si="1337"/>
        <v>0</v>
      </c>
      <c r="T1005" s="6">
        <f t="shared" si="1337"/>
        <v>3000</v>
      </c>
      <c r="U1005" s="6">
        <f t="shared" si="1337"/>
        <v>9729.1999999999989</v>
      </c>
      <c r="V1005" s="6">
        <f t="shared" si="1337"/>
        <v>12729.2</v>
      </c>
      <c r="W1005" s="104"/>
    </row>
    <row r="1006" spans="1:23" ht="15.75" outlineLevel="3" x14ac:dyDescent="0.2">
      <c r="A1006" s="76" t="s">
        <v>599</v>
      </c>
      <c r="B1006" s="76" t="s">
        <v>580</v>
      </c>
      <c r="C1006" s="76" t="s">
        <v>387</v>
      </c>
      <c r="D1006" s="76"/>
      <c r="E1006" s="12" t="s">
        <v>388</v>
      </c>
      <c r="F1006" s="6">
        <f t="shared" si="1337"/>
        <v>22984.3</v>
      </c>
      <c r="G1006" s="6">
        <f t="shared" si="1337"/>
        <v>0</v>
      </c>
      <c r="H1006" s="6">
        <f t="shared" si="1337"/>
        <v>22984.3</v>
      </c>
      <c r="I1006" s="6">
        <f t="shared" si="1337"/>
        <v>-5668.3</v>
      </c>
      <c r="J1006" s="6">
        <f t="shared" si="1337"/>
        <v>0</v>
      </c>
      <c r="K1006" s="6">
        <f t="shared" si="1337"/>
        <v>209</v>
      </c>
      <c r="L1006" s="6">
        <f t="shared" si="1337"/>
        <v>17525</v>
      </c>
      <c r="M1006" s="6">
        <f t="shared" si="1338"/>
        <v>23074.600000000002</v>
      </c>
      <c r="N1006" s="6">
        <f t="shared" si="1337"/>
        <v>0</v>
      </c>
      <c r="O1006" s="6">
        <f t="shared" si="1337"/>
        <v>23074.600000000002</v>
      </c>
      <c r="P1006" s="6">
        <f t="shared" si="1337"/>
        <v>-9312.637999999999</v>
      </c>
      <c r="Q1006" s="6">
        <f t="shared" si="1337"/>
        <v>13761.962000000003</v>
      </c>
      <c r="R1006" s="6">
        <f t="shared" si="1339"/>
        <v>3000</v>
      </c>
      <c r="S1006" s="6">
        <f t="shared" si="1337"/>
        <v>0</v>
      </c>
      <c r="T1006" s="6">
        <f t="shared" si="1337"/>
        <v>3000</v>
      </c>
      <c r="U1006" s="6">
        <f t="shared" si="1337"/>
        <v>9729.1999999999989</v>
      </c>
      <c r="V1006" s="6">
        <f t="shared" si="1337"/>
        <v>12729.2</v>
      </c>
      <c r="W1006" s="104"/>
    </row>
    <row r="1007" spans="1:23" ht="31.5" outlineLevel="4" x14ac:dyDescent="0.2">
      <c r="A1007" s="76" t="s">
        <v>599</v>
      </c>
      <c r="B1007" s="76" t="s">
        <v>580</v>
      </c>
      <c r="C1007" s="76" t="s">
        <v>389</v>
      </c>
      <c r="D1007" s="76"/>
      <c r="E1007" s="12" t="s">
        <v>390</v>
      </c>
      <c r="F1007" s="6">
        <f t="shared" ref="F1007:T1007" si="1340">F1012+F1010+F1008+F1014</f>
        <v>22984.3</v>
      </c>
      <c r="G1007" s="6">
        <f t="shared" ref="G1007:J1007" si="1341">G1012+G1010+G1008+G1014</f>
        <v>0</v>
      </c>
      <c r="H1007" s="6">
        <f t="shared" si="1341"/>
        <v>22984.3</v>
      </c>
      <c r="I1007" s="6">
        <f t="shared" si="1341"/>
        <v>-5668.3</v>
      </c>
      <c r="J1007" s="6">
        <f t="shared" si="1341"/>
        <v>0</v>
      </c>
      <c r="K1007" s="6">
        <f t="shared" ref="K1007:L1007" si="1342">K1012+K1010+K1008+K1014</f>
        <v>209</v>
      </c>
      <c r="L1007" s="6">
        <f t="shared" si="1342"/>
        <v>17525</v>
      </c>
      <c r="M1007" s="6">
        <f t="shared" si="1340"/>
        <v>23074.600000000002</v>
      </c>
      <c r="N1007" s="6">
        <f t="shared" si="1340"/>
        <v>0</v>
      </c>
      <c r="O1007" s="6">
        <f t="shared" si="1340"/>
        <v>23074.600000000002</v>
      </c>
      <c r="P1007" s="6">
        <f t="shared" si="1340"/>
        <v>-9312.637999999999</v>
      </c>
      <c r="Q1007" s="6">
        <f t="shared" si="1340"/>
        <v>13761.962000000003</v>
      </c>
      <c r="R1007" s="6">
        <f t="shared" si="1340"/>
        <v>3000</v>
      </c>
      <c r="S1007" s="6">
        <f t="shared" si="1340"/>
        <v>0</v>
      </c>
      <c r="T1007" s="6">
        <f t="shared" si="1340"/>
        <v>3000</v>
      </c>
      <c r="U1007" s="6">
        <f t="shared" ref="U1007:V1007" si="1343">U1012+U1010+U1008+U1014</f>
        <v>9729.1999999999989</v>
      </c>
      <c r="V1007" s="6">
        <f t="shared" si="1343"/>
        <v>12729.2</v>
      </c>
      <c r="W1007" s="104"/>
    </row>
    <row r="1008" spans="1:23" ht="15.75" outlineLevel="5" x14ac:dyDescent="0.2">
      <c r="A1008" s="76" t="s">
        <v>599</v>
      </c>
      <c r="B1008" s="76" t="s">
        <v>580</v>
      </c>
      <c r="C1008" s="222" t="s">
        <v>391</v>
      </c>
      <c r="D1008" s="76"/>
      <c r="E1008" s="12" t="s">
        <v>618</v>
      </c>
      <c r="F1008" s="6">
        <f t="shared" ref="F1008:V1008" si="1344">F1009</f>
        <v>17970</v>
      </c>
      <c r="G1008" s="6">
        <f t="shared" si="1344"/>
        <v>0</v>
      </c>
      <c r="H1008" s="6">
        <f t="shared" si="1344"/>
        <v>17970</v>
      </c>
      <c r="I1008" s="6">
        <f t="shared" si="1344"/>
        <v>-9341.7000000000007</v>
      </c>
      <c r="J1008" s="6">
        <f t="shared" si="1344"/>
        <v>0</v>
      </c>
      <c r="K1008" s="6">
        <f t="shared" si="1344"/>
        <v>0</v>
      </c>
      <c r="L1008" s="6">
        <f t="shared" si="1344"/>
        <v>8628.2999999999993</v>
      </c>
      <c r="M1008" s="6">
        <f t="shared" si="1344"/>
        <v>17750.900000000001</v>
      </c>
      <c r="N1008" s="6">
        <f t="shared" si="1344"/>
        <v>0</v>
      </c>
      <c r="O1008" s="6">
        <f t="shared" si="1344"/>
        <v>17750.900000000001</v>
      </c>
      <c r="P1008" s="6">
        <f t="shared" si="1344"/>
        <v>-12818.8</v>
      </c>
      <c r="Q1008" s="6">
        <f t="shared" si="1344"/>
        <v>4932.1000000000022</v>
      </c>
      <c r="R1008" s="6">
        <f t="shared" si="1344"/>
        <v>0</v>
      </c>
      <c r="S1008" s="6">
        <f t="shared" si="1344"/>
        <v>0</v>
      </c>
      <c r="T1008" s="6"/>
      <c r="U1008" s="6">
        <f t="shared" si="1344"/>
        <v>5069.3</v>
      </c>
      <c r="V1008" s="6">
        <f t="shared" si="1344"/>
        <v>5069.3</v>
      </c>
      <c r="W1008" s="104"/>
    </row>
    <row r="1009" spans="1:23" ht="15.75" outlineLevel="5" x14ac:dyDescent="0.2">
      <c r="A1009" s="77" t="s">
        <v>599</v>
      </c>
      <c r="B1009" s="77" t="s">
        <v>580</v>
      </c>
      <c r="C1009" s="223" t="s">
        <v>391</v>
      </c>
      <c r="D1009" s="77" t="s">
        <v>21</v>
      </c>
      <c r="E1009" s="13" t="s">
        <v>22</v>
      </c>
      <c r="F1009" s="7">
        <v>17970</v>
      </c>
      <c r="G1009" s="7"/>
      <c r="H1009" s="7">
        <f>SUM(F1009:G1009)</f>
        <v>17970</v>
      </c>
      <c r="I1009" s="7">
        <v>-9341.7000000000007</v>
      </c>
      <c r="J1009" s="7"/>
      <c r="K1009" s="7"/>
      <c r="L1009" s="7">
        <f>SUM(H1009:K1009)</f>
        <v>8628.2999999999993</v>
      </c>
      <c r="M1009" s="7">
        <v>17750.900000000001</v>
      </c>
      <c r="N1009" s="7"/>
      <c r="O1009" s="7">
        <f>SUM(M1009:N1009)</f>
        <v>17750.900000000001</v>
      </c>
      <c r="P1009" s="7">
        <v>-12818.8</v>
      </c>
      <c r="Q1009" s="7">
        <f>SUM(O1009:P1009)</f>
        <v>4932.1000000000022</v>
      </c>
      <c r="R1009" s="7"/>
      <c r="S1009" s="7"/>
      <c r="T1009" s="7"/>
      <c r="U1009" s="7">
        <v>5069.3</v>
      </c>
      <c r="V1009" s="7">
        <f>SUM(T1009:U1009)</f>
        <v>5069.3</v>
      </c>
      <c r="W1009" s="104"/>
    </row>
    <row r="1010" spans="1:23" ht="15.75" outlineLevel="5" x14ac:dyDescent="0.2">
      <c r="A1010" s="76" t="s">
        <v>599</v>
      </c>
      <c r="B1010" s="76" t="s">
        <v>580</v>
      </c>
      <c r="C1010" s="76" t="s">
        <v>392</v>
      </c>
      <c r="D1010" s="76"/>
      <c r="E1010" s="12" t="s">
        <v>903</v>
      </c>
      <c r="F1010" s="6">
        <f t="shared" ref="F1010:V1010" si="1345">F1011</f>
        <v>3000</v>
      </c>
      <c r="G1010" s="6">
        <f t="shared" si="1345"/>
        <v>0</v>
      </c>
      <c r="H1010" s="6">
        <f t="shared" si="1345"/>
        <v>3000</v>
      </c>
      <c r="I1010" s="6">
        <f t="shared" si="1345"/>
        <v>0</v>
      </c>
      <c r="J1010" s="6">
        <f t="shared" si="1345"/>
        <v>0</v>
      </c>
      <c r="K1010" s="6">
        <f t="shared" si="1345"/>
        <v>209</v>
      </c>
      <c r="L1010" s="6">
        <f t="shared" si="1345"/>
        <v>3209</v>
      </c>
      <c r="M1010" s="6">
        <f t="shared" si="1345"/>
        <v>3000</v>
      </c>
      <c r="N1010" s="6">
        <f t="shared" si="1345"/>
        <v>0</v>
      </c>
      <c r="O1010" s="6">
        <f t="shared" si="1345"/>
        <v>3000</v>
      </c>
      <c r="P1010" s="6">
        <f t="shared" si="1345"/>
        <v>0</v>
      </c>
      <c r="Q1010" s="6">
        <f t="shared" si="1345"/>
        <v>3000</v>
      </c>
      <c r="R1010" s="6">
        <f t="shared" si="1345"/>
        <v>3000</v>
      </c>
      <c r="S1010" s="6">
        <f t="shared" si="1345"/>
        <v>0</v>
      </c>
      <c r="T1010" s="6">
        <f t="shared" si="1345"/>
        <v>3000</v>
      </c>
      <c r="U1010" s="6">
        <f t="shared" si="1345"/>
        <v>0</v>
      </c>
      <c r="V1010" s="6">
        <f t="shared" si="1345"/>
        <v>3000</v>
      </c>
      <c r="W1010" s="104"/>
    </row>
    <row r="1011" spans="1:23" ht="15.75" outlineLevel="7" x14ac:dyDescent="0.2">
      <c r="A1011" s="77" t="s">
        <v>599</v>
      </c>
      <c r="B1011" s="77" t="s">
        <v>580</v>
      </c>
      <c r="C1011" s="77" t="s">
        <v>392</v>
      </c>
      <c r="D1011" s="77" t="s">
        <v>21</v>
      </c>
      <c r="E1011" s="13" t="s">
        <v>22</v>
      </c>
      <c r="F1011" s="7">
        <v>3000</v>
      </c>
      <c r="G1011" s="7"/>
      <c r="H1011" s="7">
        <f>SUM(F1011:G1011)</f>
        <v>3000</v>
      </c>
      <c r="I1011" s="7"/>
      <c r="J1011" s="7"/>
      <c r="K1011" s="7">
        <v>209</v>
      </c>
      <c r="L1011" s="7">
        <f>SUM(H1011:K1011)</f>
        <v>3209</v>
      </c>
      <c r="M1011" s="7">
        <v>3000</v>
      </c>
      <c r="N1011" s="7"/>
      <c r="O1011" s="7">
        <f>SUM(M1011:N1011)</f>
        <v>3000</v>
      </c>
      <c r="P1011" s="7"/>
      <c r="Q1011" s="7">
        <f>SUM(O1011:P1011)</f>
        <v>3000</v>
      </c>
      <c r="R1011" s="7">
        <v>3000</v>
      </c>
      <c r="S1011" s="7"/>
      <c r="T1011" s="7">
        <f>SUM(R1011:S1011)</f>
        <v>3000</v>
      </c>
      <c r="U1011" s="7"/>
      <c r="V1011" s="7">
        <f>SUM(T1011:U1011)</f>
        <v>3000</v>
      </c>
      <c r="W1011" s="104"/>
    </row>
    <row r="1012" spans="1:23" ht="15" customHeight="1" outlineLevel="5" x14ac:dyDescent="0.2">
      <c r="A1012" s="76" t="s">
        <v>599</v>
      </c>
      <c r="B1012" s="76" t="s">
        <v>580</v>
      </c>
      <c r="C1012" s="76" t="s">
        <v>392</v>
      </c>
      <c r="D1012" s="76"/>
      <c r="E1012" s="12" t="s">
        <v>667</v>
      </c>
      <c r="F1012" s="6">
        <f t="shared" ref="F1012:V1012" si="1346">F1013</f>
        <v>1510.7</v>
      </c>
      <c r="G1012" s="6">
        <f t="shared" si="1346"/>
        <v>0</v>
      </c>
      <c r="H1012" s="6">
        <f t="shared" si="1346"/>
        <v>1510.7</v>
      </c>
      <c r="I1012" s="6">
        <f t="shared" si="1346"/>
        <v>2755.1</v>
      </c>
      <c r="J1012" s="6">
        <f t="shared" si="1346"/>
        <v>0</v>
      </c>
      <c r="K1012" s="6">
        <f t="shared" si="1346"/>
        <v>0</v>
      </c>
      <c r="L1012" s="6">
        <f t="shared" si="1346"/>
        <v>4265.8</v>
      </c>
      <c r="M1012" s="6">
        <f t="shared" si="1346"/>
        <v>1742.8</v>
      </c>
      <c r="N1012" s="6">
        <f t="shared" si="1346"/>
        <v>0</v>
      </c>
      <c r="O1012" s="6">
        <f t="shared" si="1346"/>
        <v>1742.8</v>
      </c>
      <c r="P1012" s="6">
        <f t="shared" si="1346"/>
        <v>2629.5619999999999</v>
      </c>
      <c r="Q1012" s="6">
        <f t="shared" si="1346"/>
        <v>4372.3620000000001</v>
      </c>
      <c r="R1012" s="6">
        <f t="shared" si="1346"/>
        <v>0</v>
      </c>
      <c r="S1012" s="6">
        <f t="shared" si="1346"/>
        <v>0</v>
      </c>
      <c r="T1012" s="6"/>
      <c r="U1012" s="6">
        <f t="shared" si="1346"/>
        <v>3588.1</v>
      </c>
      <c r="V1012" s="6">
        <f t="shared" si="1346"/>
        <v>3588.1</v>
      </c>
      <c r="W1012" s="104"/>
    </row>
    <row r="1013" spans="1:23" ht="15.75" outlineLevel="7" x14ac:dyDescent="0.2">
      <c r="A1013" s="77" t="s">
        <v>599</v>
      </c>
      <c r="B1013" s="77" t="s">
        <v>580</v>
      </c>
      <c r="C1013" s="77" t="s">
        <v>392</v>
      </c>
      <c r="D1013" s="77" t="s">
        <v>21</v>
      </c>
      <c r="E1013" s="13" t="s">
        <v>22</v>
      </c>
      <c r="F1013" s="7">
        <v>1510.7</v>
      </c>
      <c r="G1013" s="7"/>
      <c r="H1013" s="7">
        <f>SUM(F1013:G1013)</f>
        <v>1510.7</v>
      </c>
      <c r="I1013" s="7">
        <v>2755.1</v>
      </c>
      <c r="J1013" s="7"/>
      <c r="K1013" s="7"/>
      <c r="L1013" s="7">
        <f>SUM(H1013:K1013)</f>
        <v>4265.8</v>
      </c>
      <c r="M1013" s="7">
        <v>1742.8</v>
      </c>
      <c r="N1013" s="7"/>
      <c r="O1013" s="7">
        <f>SUM(M1013:N1013)</f>
        <v>1742.8</v>
      </c>
      <c r="P1013" s="20">
        <v>2629.5619999999999</v>
      </c>
      <c r="Q1013" s="7">
        <f>SUM(O1013:P1013)</f>
        <v>4372.3620000000001</v>
      </c>
      <c r="R1013" s="7"/>
      <c r="S1013" s="7"/>
      <c r="T1013" s="7"/>
      <c r="U1013" s="7">
        <v>3588.1</v>
      </c>
      <c r="V1013" s="7">
        <f>SUM(T1013:U1013)</f>
        <v>3588.1</v>
      </c>
      <c r="W1013" s="104"/>
    </row>
    <row r="1014" spans="1:23" ht="15.75" outlineLevel="5" x14ac:dyDescent="0.2">
      <c r="A1014" s="76" t="s">
        <v>599</v>
      </c>
      <c r="B1014" s="76" t="s">
        <v>580</v>
      </c>
      <c r="C1014" s="76" t="s">
        <v>392</v>
      </c>
      <c r="D1014" s="76"/>
      <c r="E1014" s="12" t="s">
        <v>668</v>
      </c>
      <c r="F1014" s="6">
        <f t="shared" ref="F1014:V1014" si="1347">F1015</f>
        <v>503.6</v>
      </c>
      <c r="G1014" s="6">
        <f t="shared" si="1347"/>
        <v>0</v>
      </c>
      <c r="H1014" s="6">
        <f t="shared" si="1347"/>
        <v>503.6</v>
      </c>
      <c r="I1014" s="6">
        <f t="shared" si="1347"/>
        <v>918.3</v>
      </c>
      <c r="J1014" s="6">
        <f t="shared" si="1347"/>
        <v>0</v>
      </c>
      <c r="K1014" s="6">
        <f t="shared" si="1347"/>
        <v>0</v>
      </c>
      <c r="L1014" s="6">
        <f t="shared" si="1347"/>
        <v>1421.9</v>
      </c>
      <c r="M1014" s="6">
        <f t="shared" si="1347"/>
        <v>580.9</v>
      </c>
      <c r="N1014" s="6">
        <f t="shared" si="1347"/>
        <v>0</v>
      </c>
      <c r="O1014" s="6">
        <f t="shared" si="1347"/>
        <v>580.9</v>
      </c>
      <c r="P1014" s="6">
        <f t="shared" si="1347"/>
        <v>876.6</v>
      </c>
      <c r="Q1014" s="6">
        <f t="shared" si="1347"/>
        <v>1457.5</v>
      </c>
      <c r="R1014" s="6">
        <f t="shared" si="1347"/>
        <v>0</v>
      </c>
      <c r="S1014" s="6">
        <f t="shared" si="1347"/>
        <v>0</v>
      </c>
      <c r="T1014" s="6"/>
      <c r="U1014" s="6">
        <f t="shared" si="1347"/>
        <v>1071.8</v>
      </c>
      <c r="V1014" s="6">
        <f t="shared" si="1347"/>
        <v>1071.8</v>
      </c>
      <c r="W1014" s="104"/>
    </row>
    <row r="1015" spans="1:23" ht="15.75" outlineLevel="7" x14ac:dyDescent="0.2">
      <c r="A1015" s="77" t="s">
        <v>599</v>
      </c>
      <c r="B1015" s="77" t="s">
        <v>580</v>
      </c>
      <c r="C1015" s="77" t="s">
        <v>392</v>
      </c>
      <c r="D1015" s="77" t="s">
        <v>21</v>
      </c>
      <c r="E1015" s="13" t="s">
        <v>22</v>
      </c>
      <c r="F1015" s="7">
        <v>503.6</v>
      </c>
      <c r="G1015" s="7"/>
      <c r="H1015" s="7">
        <f>SUM(F1015:G1015)</f>
        <v>503.6</v>
      </c>
      <c r="I1015" s="7">
        <v>918.3</v>
      </c>
      <c r="J1015" s="7"/>
      <c r="K1015" s="7"/>
      <c r="L1015" s="7">
        <f>SUM(H1015:K1015)</f>
        <v>1421.9</v>
      </c>
      <c r="M1015" s="7">
        <v>580.9</v>
      </c>
      <c r="N1015" s="7"/>
      <c r="O1015" s="7">
        <f>SUM(M1015:N1015)</f>
        <v>580.9</v>
      </c>
      <c r="P1015" s="7">
        <v>876.6</v>
      </c>
      <c r="Q1015" s="7">
        <f>SUM(O1015:P1015)</f>
        <v>1457.5</v>
      </c>
      <c r="R1015" s="7"/>
      <c r="S1015" s="7"/>
      <c r="T1015" s="7"/>
      <c r="U1015" s="7">
        <v>1071.8</v>
      </c>
      <c r="V1015" s="7">
        <f>SUM(T1015:U1015)</f>
        <v>1071.8</v>
      </c>
      <c r="W1015" s="104"/>
    </row>
    <row r="1016" spans="1:23" ht="15.75" outlineLevel="7" x14ac:dyDescent="0.2">
      <c r="A1016" s="77"/>
      <c r="B1016" s="77"/>
      <c r="C1016" s="77"/>
      <c r="D1016" s="77"/>
      <c r="E1016" s="13"/>
      <c r="F1016" s="7"/>
      <c r="G1016" s="7"/>
      <c r="H1016" s="7"/>
      <c r="I1016" s="7"/>
      <c r="J1016" s="7"/>
      <c r="K1016" s="7"/>
      <c r="L1016" s="7"/>
      <c r="M1016" s="7"/>
      <c r="N1016" s="7"/>
      <c r="O1016" s="7"/>
      <c r="P1016" s="7"/>
      <c r="Q1016" s="7"/>
      <c r="R1016" s="7"/>
      <c r="S1016" s="7"/>
      <c r="T1016" s="7"/>
      <c r="U1016" s="7"/>
      <c r="V1016" s="7"/>
      <c r="W1016" s="104"/>
    </row>
    <row r="1017" spans="1:23" ht="18.75" customHeight="1" x14ac:dyDescent="0.2">
      <c r="A1017" s="76" t="s">
        <v>605</v>
      </c>
      <c r="B1017" s="76"/>
      <c r="C1017" s="76"/>
      <c r="D1017" s="76"/>
      <c r="E1017" s="12" t="s">
        <v>606</v>
      </c>
      <c r="F1017" s="6">
        <f t="shared" ref="F1017:V1017" si="1348">F1018+F1025+F1053+F1060</f>
        <v>134717.06566000002</v>
      </c>
      <c r="G1017" s="6">
        <f t="shared" si="1348"/>
        <v>-275.87303999999995</v>
      </c>
      <c r="H1017" s="6">
        <f t="shared" si="1348"/>
        <v>134441.19261999999</v>
      </c>
      <c r="I1017" s="6">
        <f t="shared" si="1348"/>
        <v>5234.3833699999996</v>
      </c>
      <c r="J1017" s="6">
        <f t="shared" si="1348"/>
        <v>47.58</v>
      </c>
      <c r="K1017" s="6">
        <f t="shared" si="1348"/>
        <v>9042.0943200000038</v>
      </c>
      <c r="L1017" s="6">
        <f t="shared" si="1348"/>
        <v>148765.24781</v>
      </c>
      <c r="M1017" s="6">
        <f t="shared" si="1348"/>
        <v>135776.20136000001</v>
      </c>
      <c r="N1017" s="6">
        <f t="shared" si="1348"/>
        <v>0</v>
      </c>
      <c r="O1017" s="6">
        <f t="shared" si="1348"/>
        <v>135776.20136000001</v>
      </c>
      <c r="P1017" s="6">
        <f t="shared" si="1348"/>
        <v>-220.5</v>
      </c>
      <c r="Q1017" s="6">
        <f t="shared" si="1348"/>
        <v>135555.70135999998</v>
      </c>
      <c r="R1017" s="6">
        <f t="shared" si="1348"/>
        <v>128075.6</v>
      </c>
      <c r="S1017" s="6">
        <f t="shared" si="1348"/>
        <v>0</v>
      </c>
      <c r="T1017" s="6">
        <f t="shared" si="1348"/>
        <v>128075.6</v>
      </c>
      <c r="U1017" s="6">
        <f t="shared" si="1348"/>
        <v>0</v>
      </c>
      <c r="V1017" s="6">
        <f t="shared" si="1348"/>
        <v>128075.59999999999</v>
      </c>
      <c r="W1017" s="104"/>
    </row>
    <row r="1018" spans="1:23" ht="15.75" hidden="1" x14ac:dyDescent="0.2">
      <c r="A1018" s="76" t="s">
        <v>605</v>
      </c>
      <c r="B1018" s="76" t="s">
        <v>499</v>
      </c>
      <c r="C1018" s="76"/>
      <c r="D1018" s="76"/>
      <c r="E1018" s="91" t="s">
        <v>500</v>
      </c>
      <c r="F1018" s="6">
        <f t="shared" ref="F1018:V1023" si="1349">F1019</f>
        <v>18.7</v>
      </c>
      <c r="G1018" s="6">
        <f t="shared" si="1349"/>
        <v>0</v>
      </c>
      <c r="H1018" s="6">
        <f t="shared" si="1349"/>
        <v>18.7</v>
      </c>
      <c r="I1018" s="6">
        <f t="shared" si="1349"/>
        <v>0</v>
      </c>
      <c r="J1018" s="6">
        <f t="shared" si="1349"/>
        <v>0</v>
      </c>
      <c r="K1018" s="6">
        <f t="shared" si="1349"/>
        <v>0</v>
      </c>
      <c r="L1018" s="6">
        <f t="shared" si="1349"/>
        <v>18.7</v>
      </c>
      <c r="M1018" s="6">
        <f t="shared" ref="M1018:M1023" si="1350">M1019</f>
        <v>18.7</v>
      </c>
      <c r="N1018" s="6">
        <f t="shared" si="1349"/>
        <v>0</v>
      </c>
      <c r="O1018" s="6">
        <f t="shared" si="1349"/>
        <v>18.7</v>
      </c>
      <c r="P1018" s="6">
        <f t="shared" si="1349"/>
        <v>0</v>
      </c>
      <c r="Q1018" s="6">
        <f t="shared" si="1349"/>
        <v>18.7</v>
      </c>
      <c r="R1018" s="6">
        <f t="shared" ref="R1018:R1023" si="1351">R1019</f>
        <v>18.7</v>
      </c>
      <c r="S1018" s="6">
        <f t="shared" si="1349"/>
        <v>0</v>
      </c>
      <c r="T1018" s="6">
        <f t="shared" si="1349"/>
        <v>18.7</v>
      </c>
      <c r="U1018" s="6">
        <f t="shared" si="1349"/>
        <v>0</v>
      </c>
      <c r="V1018" s="6">
        <f t="shared" si="1349"/>
        <v>18.7</v>
      </c>
      <c r="W1018" s="104"/>
    </row>
    <row r="1019" spans="1:23" ht="15.75" hidden="1" outlineLevel="1" x14ac:dyDescent="0.2">
      <c r="A1019" s="76" t="s">
        <v>605</v>
      </c>
      <c r="B1019" s="76" t="s">
        <v>503</v>
      </c>
      <c r="C1019" s="76"/>
      <c r="D1019" s="76"/>
      <c r="E1019" s="12" t="s">
        <v>504</v>
      </c>
      <c r="F1019" s="6">
        <f t="shared" si="1349"/>
        <v>18.7</v>
      </c>
      <c r="G1019" s="6">
        <f t="shared" si="1349"/>
        <v>0</v>
      </c>
      <c r="H1019" s="6">
        <f t="shared" si="1349"/>
        <v>18.7</v>
      </c>
      <c r="I1019" s="6">
        <f t="shared" si="1349"/>
        <v>0</v>
      </c>
      <c r="J1019" s="6">
        <f t="shared" si="1349"/>
        <v>0</v>
      </c>
      <c r="K1019" s="6">
        <f t="shared" si="1349"/>
        <v>0</v>
      </c>
      <c r="L1019" s="6">
        <f t="shared" si="1349"/>
        <v>18.7</v>
      </c>
      <c r="M1019" s="6">
        <f t="shared" si="1350"/>
        <v>18.7</v>
      </c>
      <c r="N1019" s="6">
        <f t="shared" si="1349"/>
        <v>0</v>
      </c>
      <c r="O1019" s="6">
        <f t="shared" si="1349"/>
        <v>18.7</v>
      </c>
      <c r="P1019" s="6">
        <f t="shared" si="1349"/>
        <v>0</v>
      </c>
      <c r="Q1019" s="6">
        <f t="shared" si="1349"/>
        <v>18.7</v>
      </c>
      <c r="R1019" s="6">
        <f t="shared" si="1351"/>
        <v>18.7</v>
      </c>
      <c r="S1019" s="6">
        <f t="shared" si="1349"/>
        <v>0</v>
      </c>
      <c r="T1019" s="6">
        <f t="shared" si="1349"/>
        <v>18.7</v>
      </c>
      <c r="U1019" s="6">
        <f t="shared" si="1349"/>
        <v>0</v>
      </c>
      <c r="V1019" s="6">
        <f t="shared" si="1349"/>
        <v>18.7</v>
      </c>
      <c r="W1019" s="104"/>
    </row>
    <row r="1020" spans="1:23" ht="31.5" hidden="1" outlineLevel="2" x14ac:dyDescent="0.2">
      <c r="A1020" s="76" t="s">
        <v>605</v>
      </c>
      <c r="B1020" s="76" t="s">
        <v>503</v>
      </c>
      <c r="C1020" s="76" t="s">
        <v>34</v>
      </c>
      <c r="D1020" s="76"/>
      <c r="E1020" s="12" t="s">
        <v>35</v>
      </c>
      <c r="F1020" s="6">
        <f t="shared" si="1349"/>
        <v>18.7</v>
      </c>
      <c r="G1020" s="6">
        <f t="shared" si="1349"/>
        <v>0</v>
      </c>
      <c r="H1020" s="6">
        <f t="shared" si="1349"/>
        <v>18.7</v>
      </c>
      <c r="I1020" s="6">
        <f t="shared" si="1349"/>
        <v>0</v>
      </c>
      <c r="J1020" s="6">
        <f t="shared" si="1349"/>
        <v>0</v>
      </c>
      <c r="K1020" s="6">
        <f t="shared" si="1349"/>
        <v>0</v>
      </c>
      <c r="L1020" s="6">
        <f t="shared" si="1349"/>
        <v>18.7</v>
      </c>
      <c r="M1020" s="6">
        <f t="shared" si="1350"/>
        <v>18.7</v>
      </c>
      <c r="N1020" s="6">
        <f t="shared" si="1349"/>
        <v>0</v>
      </c>
      <c r="O1020" s="6">
        <f t="shared" si="1349"/>
        <v>18.7</v>
      </c>
      <c r="P1020" s="6">
        <f t="shared" si="1349"/>
        <v>0</v>
      </c>
      <c r="Q1020" s="6">
        <f t="shared" si="1349"/>
        <v>18.7</v>
      </c>
      <c r="R1020" s="6">
        <f t="shared" si="1351"/>
        <v>18.7</v>
      </c>
      <c r="S1020" s="6">
        <f t="shared" si="1349"/>
        <v>0</v>
      </c>
      <c r="T1020" s="6">
        <f t="shared" si="1349"/>
        <v>18.7</v>
      </c>
      <c r="U1020" s="6">
        <f t="shared" si="1349"/>
        <v>0</v>
      </c>
      <c r="V1020" s="6">
        <f t="shared" si="1349"/>
        <v>18.7</v>
      </c>
      <c r="W1020" s="104"/>
    </row>
    <row r="1021" spans="1:23" ht="15.75" hidden="1" outlineLevel="3" x14ac:dyDescent="0.2">
      <c r="A1021" s="76" t="s">
        <v>605</v>
      </c>
      <c r="B1021" s="76" t="s">
        <v>503</v>
      </c>
      <c r="C1021" s="76" t="s">
        <v>76</v>
      </c>
      <c r="D1021" s="76"/>
      <c r="E1021" s="12" t="s">
        <v>77</v>
      </c>
      <c r="F1021" s="6">
        <f t="shared" si="1349"/>
        <v>18.7</v>
      </c>
      <c r="G1021" s="6">
        <f t="shared" si="1349"/>
        <v>0</v>
      </c>
      <c r="H1021" s="6">
        <f t="shared" si="1349"/>
        <v>18.7</v>
      </c>
      <c r="I1021" s="6">
        <f t="shared" si="1349"/>
        <v>0</v>
      </c>
      <c r="J1021" s="6">
        <f t="shared" si="1349"/>
        <v>0</v>
      </c>
      <c r="K1021" s="6">
        <f t="shared" si="1349"/>
        <v>0</v>
      </c>
      <c r="L1021" s="6">
        <f t="shared" si="1349"/>
        <v>18.7</v>
      </c>
      <c r="M1021" s="6">
        <f t="shared" si="1350"/>
        <v>18.7</v>
      </c>
      <c r="N1021" s="6">
        <f t="shared" si="1349"/>
        <v>0</v>
      </c>
      <c r="O1021" s="6">
        <f t="shared" si="1349"/>
        <v>18.7</v>
      </c>
      <c r="P1021" s="6">
        <f t="shared" si="1349"/>
        <v>0</v>
      </c>
      <c r="Q1021" s="6">
        <f t="shared" si="1349"/>
        <v>18.7</v>
      </c>
      <c r="R1021" s="6">
        <f t="shared" si="1351"/>
        <v>18.7</v>
      </c>
      <c r="S1021" s="6">
        <f t="shared" si="1349"/>
        <v>0</v>
      </c>
      <c r="T1021" s="6">
        <f t="shared" si="1349"/>
        <v>18.7</v>
      </c>
      <c r="U1021" s="6">
        <f t="shared" si="1349"/>
        <v>0</v>
      </c>
      <c r="V1021" s="6">
        <f t="shared" si="1349"/>
        <v>18.7</v>
      </c>
      <c r="W1021" s="104"/>
    </row>
    <row r="1022" spans="1:23" ht="31.5" hidden="1" customHeight="1" outlineLevel="4" x14ac:dyDescent="0.2">
      <c r="A1022" s="76" t="s">
        <v>605</v>
      </c>
      <c r="B1022" s="76" t="s">
        <v>503</v>
      </c>
      <c r="C1022" s="76" t="s">
        <v>78</v>
      </c>
      <c r="D1022" s="76"/>
      <c r="E1022" s="12" t="s">
        <v>79</v>
      </c>
      <c r="F1022" s="6">
        <f t="shared" si="1349"/>
        <v>18.7</v>
      </c>
      <c r="G1022" s="6">
        <f t="shared" si="1349"/>
        <v>0</v>
      </c>
      <c r="H1022" s="6">
        <f t="shared" si="1349"/>
        <v>18.7</v>
      </c>
      <c r="I1022" s="6">
        <f t="shared" si="1349"/>
        <v>0</v>
      </c>
      <c r="J1022" s="6">
        <f t="shared" si="1349"/>
        <v>0</v>
      </c>
      <c r="K1022" s="6">
        <f t="shared" si="1349"/>
        <v>0</v>
      </c>
      <c r="L1022" s="6">
        <f t="shared" si="1349"/>
        <v>18.7</v>
      </c>
      <c r="M1022" s="6">
        <f t="shared" si="1350"/>
        <v>18.7</v>
      </c>
      <c r="N1022" s="6">
        <f t="shared" si="1349"/>
        <v>0</v>
      </c>
      <c r="O1022" s="6">
        <f t="shared" si="1349"/>
        <v>18.7</v>
      </c>
      <c r="P1022" s="6">
        <f t="shared" si="1349"/>
        <v>0</v>
      </c>
      <c r="Q1022" s="6">
        <f t="shared" si="1349"/>
        <v>18.7</v>
      </c>
      <c r="R1022" s="6">
        <f t="shared" si="1351"/>
        <v>18.7</v>
      </c>
      <c r="S1022" s="6">
        <f t="shared" si="1349"/>
        <v>0</v>
      </c>
      <c r="T1022" s="6">
        <f t="shared" si="1349"/>
        <v>18.7</v>
      </c>
      <c r="U1022" s="6">
        <f t="shared" si="1349"/>
        <v>0</v>
      </c>
      <c r="V1022" s="6">
        <f t="shared" si="1349"/>
        <v>18.7</v>
      </c>
      <c r="W1022" s="104"/>
    </row>
    <row r="1023" spans="1:23" ht="15.75" hidden="1" outlineLevel="5" x14ac:dyDescent="0.2">
      <c r="A1023" s="76" t="s">
        <v>605</v>
      </c>
      <c r="B1023" s="76" t="s">
        <v>503</v>
      </c>
      <c r="C1023" s="76" t="s">
        <v>80</v>
      </c>
      <c r="D1023" s="76"/>
      <c r="E1023" s="12" t="s">
        <v>81</v>
      </c>
      <c r="F1023" s="6">
        <f t="shared" si="1349"/>
        <v>18.7</v>
      </c>
      <c r="G1023" s="6">
        <f t="shared" si="1349"/>
        <v>0</v>
      </c>
      <c r="H1023" s="6">
        <f t="shared" si="1349"/>
        <v>18.7</v>
      </c>
      <c r="I1023" s="6">
        <f t="shared" si="1349"/>
        <v>0</v>
      </c>
      <c r="J1023" s="6">
        <f t="shared" si="1349"/>
        <v>0</v>
      </c>
      <c r="K1023" s="6">
        <f t="shared" si="1349"/>
        <v>0</v>
      </c>
      <c r="L1023" s="6">
        <f t="shared" si="1349"/>
        <v>18.7</v>
      </c>
      <c r="M1023" s="6">
        <f t="shared" si="1350"/>
        <v>18.7</v>
      </c>
      <c r="N1023" s="6">
        <f t="shared" si="1349"/>
        <v>0</v>
      </c>
      <c r="O1023" s="6">
        <f t="shared" si="1349"/>
        <v>18.7</v>
      </c>
      <c r="P1023" s="6">
        <f t="shared" si="1349"/>
        <v>0</v>
      </c>
      <c r="Q1023" s="6">
        <f t="shared" si="1349"/>
        <v>18.7</v>
      </c>
      <c r="R1023" s="6">
        <f t="shared" si="1351"/>
        <v>18.7</v>
      </c>
      <c r="S1023" s="6">
        <f t="shared" si="1349"/>
        <v>0</v>
      </c>
      <c r="T1023" s="6">
        <f t="shared" si="1349"/>
        <v>18.7</v>
      </c>
      <c r="U1023" s="6">
        <f t="shared" si="1349"/>
        <v>0</v>
      </c>
      <c r="V1023" s="6">
        <f t="shared" si="1349"/>
        <v>18.7</v>
      </c>
      <c r="W1023" s="104"/>
    </row>
    <row r="1024" spans="1:23" ht="15.75" hidden="1" outlineLevel="7" x14ac:dyDescent="0.2">
      <c r="A1024" s="77" t="s">
        <v>605</v>
      </c>
      <c r="B1024" s="77" t="s">
        <v>503</v>
      </c>
      <c r="C1024" s="77" t="s">
        <v>80</v>
      </c>
      <c r="D1024" s="77" t="s">
        <v>7</v>
      </c>
      <c r="E1024" s="13" t="s">
        <v>8</v>
      </c>
      <c r="F1024" s="7">
        <v>18.7</v>
      </c>
      <c r="G1024" s="7"/>
      <c r="H1024" s="7">
        <f>SUM(F1024:G1024)</f>
        <v>18.7</v>
      </c>
      <c r="I1024" s="7"/>
      <c r="J1024" s="7"/>
      <c r="K1024" s="7"/>
      <c r="L1024" s="7">
        <f>SUM(H1024:K1024)</f>
        <v>18.7</v>
      </c>
      <c r="M1024" s="7">
        <v>18.7</v>
      </c>
      <c r="N1024" s="7"/>
      <c r="O1024" s="7">
        <f>SUM(M1024:N1024)</f>
        <v>18.7</v>
      </c>
      <c r="P1024" s="7"/>
      <c r="Q1024" s="7">
        <f>SUM(O1024:P1024)</f>
        <v>18.7</v>
      </c>
      <c r="R1024" s="7">
        <v>18.7</v>
      </c>
      <c r="S1024" s="7"/>
      <c r="T1024" s="7">
        <f>SUM(R1024:S1024)</f>
        <v>18.7</v>
      </c>
      <c r="U1024" s="7"/>
      <c r="V1024" s="7">
        <f>SUM(T1024:U1024)</f>
        <v>18.7</v>
      </c>
      <c r="W1024" s="104"/>
    </row>
    <row r="1025" spans="1:23" ht="15.75" outlineLevel="7" x14ac:dyDescent="0.2">
      <c r="A1025" s="76" t="s">
        <v>605</v>
      </c>
      <c r="B1025" s="76" t="s">
        <v>505</v>
      </c>
      <c r="C1025" s="77"/>
      <c r="D1025" s="77"/>
      <c r="E1025" s="91" t="s">
        <v>506</v>
      </c>
      <c r="F1025" s="6">
        <f t="shared" ref="F1025:V1025" si="1352">F1026+F1036+F1047</f>
        <v>18094.3</v>
      </c>
      <c r="G1025" s="6">
        <f t="shared" si="1352"/>
        <v>0</v>
      </c>
      <c r="H1025" s="6">
        <f t="shared" si="1352"/>
        <v>18094.3</v>
      </c>
      <c r="I1025" s="6">
        <f t="shared" si="1352"/>
        <v>0</v>
      </c>
      <c r="J1025" s="6">
        <f t="shared" si="1352"/>
        <v>0</v>
      </c>
      <c r="K1025" s="6">
        <f t="shared" si="1352"/>
        <v>78778.097810000007</v>
      </c>
      <c r="L1025" s="6">
        <f t="shared" si="1352"/>
        <v>96872.397810000009</v>
      </c>
      <c r="M1025" s="6">
        <f t="shared" si="1352"/>
        <v>18090.2</v>
      </c>
      <c r="N1025" s="6">
        <f t="shared" si="1352"/>
        <v>0</v>
      </c>
      <c r="O1025" s="6">
        <f t="shared" si="1352"/>
        <v>18090.2</v>
      </c>
      <c r="P1025" s="6">
        <f t="shared" si="1352"/>
        <v>93249.3</v>
      </c>
      <c r="Q1025" s="6">
        <f t="shared" si="1352"/>
        <v>111339.49999999999</v>
      </c>
      <c r="R1025" s="6">
        <f t="shared" si="1352"/>
        <v>18088.399999999998</v>
      </c>
      <c r="S1025" s="6">
        <f t="shared" si="1352"/>
        <v>0</v>
      </c>
      <c r="T1025" s="6">
        <f t="shared" si="1352"/>
        <v>18088.399999999998</v>
      </c>
      <c r="U1025" s="6">
        <f t="shared" si="1352"/>
        <v>93249.3</v>
      </c>
      <c r="V1025" s="6">
        <f t="shared" si="1352"/>
        <v>111337.7</v>
      </c>
      <c r="W1025" s="104"/>
    </row>
    <row r="1026" spans="1:23" ht="15.75" outlineLevel="1" x14ac:dyDescent="0.2">
      <c r="A1026" s="76" t="s">
        <v>605</v>
      </c>
      <c r="B1026" s="76" t="s">
        <v>597</v>
      </c>
      <c r="C1026" s="76"/>
      <c r="D1026" s="76"/>
      <c r="E1026" s="12" t="s">
        <v>598</v>
      </c>
      <c r="F1026" s="6">
        <f t="shared" ref="F1026:V1034" si="1353">F1027</f>
        <v>17538.099999999999</v>
      </c>
      <c r="G1026" s="6">
        <f t="shared" si="1353"/>
        <v>0</v>
      </c>
      <c r="H1026" s="6">
        <f t="shared" si="1353"/>
        <v>17538.099999999999</v>
      </c>
      <c r="I1026" s="6">
        <f>I1027</f>
        <v>0</v>
      </c>
      <c r="J1026" s="6">
        <f t="shared" si="1353"/>
        <v>0</v>
      </c>
      <c r="K1026" s="6">
        <f t="shared" si="1353"/>
        <v>78687.097810000007</v>
      </c>
      <c r="L1026" s="6">
        <f t="shared" si="1353"/>
        <v>96225.197810000012</v>
      </c>
      <c r="M1026" s="6">
        <f t="shared" ref="M1026:M1034" si="1354">M1027</f>
        <v>17538.099999999999</v>
      </c>
      <c r="N1026" s="6">
        <f t="shared" si="1353"/>
        <v>0</v>
      </c>
      <c r="O1026" s="6">
        <f t="shared" si="1353"/>
        <v>17538.099999999999</v>
      </c>
      <c r="P1026" s="6">
        <f t="shared" si="1353"/>
        <v>93249.3</v>
      </c>
      <c r="Q1026" s="6">
        <f t="shared" si="1353"/>
        <v>110787.4</v>
      </c>
      <c r="R1026" s="6">
        <f t="shared" ref="R1026:R1034" si="1355">R1027</f>
        <v>17538.099999999999</v>
      </c>
      <c r="S1026" s="6">
        <f t="shared" si="1353"/>
        <v>0</v>
      </c>
      <c r="T1026" s="6">
        <f t="shared" si="1353"/>
        <v>17538.099999999999</v>
      </c>
      <c r="U1026" s="6">
        <f t="shared" si="1353"/>
        <v>93249.3</v>
      </c>
      <c r="V1026" s="6">
        <f t="shared" si="1353"/>
        <v>110787.4</v>
      </c>
      <c r="W1026" s="104"/>
    </row>
    <row r="1027" spans="1:23" ht="28.5" customHeight="1" outlineLevel="2" x14ac:dyDescent="0.2">
      <c r="A1027" s="76" t="s">
        <v>605</v>
      </c>
      <c r="B1027" s="76" t="s">
        <v>597</v>
      </c>
      <c r="C1027" s="76" t="s">
        <v>271</v>
      </c>
      <c r="D1027" s="76"/>
      <c r="E1027" s="12" t="s">
        <v>272</v>
      </c>
      <c r="F1027" s="6">
        <f t="shared" ref="F1027:H1027" si="1356">F1032</f>
        <v>17538.099999999999</v>
      </c>
      <c r="G1027" s="6">
        <f t="shared" si="1356"/>
        <v>0</v>
      </c>
      <c r="H1027" s="6">
        <f t="shared" si="1356"/>
        <v>17538.099999999999</v>
      </c>
      <c r="I1027" s="6">
        <f>I1032+I1028</f>
        <v>0</v>
      </c>
      <c r="J1027" s="6">
        <f t="shared" ref="J1027:V1027" si="1357">J1032+J1028</f>
        <v>0</v>
      </c>
      <c r="K1027" s="6">
        <f>K1032+K1028</f>
        <v>78687.097810000007</v>
      </c>
      <c r="L1027" s="6">
        <f t="shared" si="1357"/>
        <v>96225.197810000012</v>
      </c>
      <c r="M1027" s="6">
        <f t="shared" si="1357"/>
        <v>17538.099999999999</v>
      </c>
      <c r="N1027" s="6">
        <f t="shared" si="1357"/>
        <v>0</v>
      </c>
      <c r="O1027" s="6">
        <f t="shared" si="1357"/>
        <v>17538.099999999999</v>
      </c>
      <c r="P1027" s="6">
        <f t="shared" si="1357"/>
        <v>93249.3</v>
      </c>
      <c r="Q1027" s="6">
        <f t="shared" si="1357"/>
        <v>110787.4</v>
      </c>
      <c r="R1027" s="6">
        <f t="shared" si="1357"/>
        <v>17538.099999999999</v>
      </c>
      <c r="S1027" s="6">
        <f t="shared" si="1357"/>
        <v>0</v>
      </c>
      <c r="T1027" s="6">
        <f t="shared" si="1357"/>
        <v>17538.099999999999</v>
      </c>
      <c r="U1027" s="6">
        <f t="shared" si="1357"/>
        <v>93249.3</v>
      </c>
      <c r="V1027" s="6">
        <f t="shared" si="1357"/>
        <v>110787.4</v>
      </c>
      <c r="W1027" s="104"/>
    </row>
    <row r="1028" spans="1:23" ht="21.75" customHeight="1" outlineLevel="2" x14ac:dyDescent="0.2">
      <c r="A1028" s="76" t="s">
        <v>605</v>
      </c>
      <c r="B1028" s="76" t="s">
        <v>597</v>
      </c>
      <c r="C1028" s="76" t="s">
        <v>273</v>
      </c>
      <c r="D1028" s="76"/>
      <c r="E1028" s="12" t="s">
        <v>274</v>
      </c>
      <c r="F1028" s="6"/>
      <c r="G1028" s="6"/>
      <c r="H1028" s="6"/>
      <c r="I1028" s="6">
        <f t="shared" si="1353"/>
        <v>0</v>
      </c>
      <c r="J1028" s="6">
        <f t="shared" si="1353"/>
        <v>0</v>
      </c>
      <c r="K1028" s="6">
        <f t="shared" si="1353"/>
        <v>917.40748000000008</v>
      </c>
      <c r="L1028" s="6">
        <f t="shared" si="1353"/>
        <v>917.40748000000008</v>
      </c>
      <c r="M1028" s="6"/>
      <c r="N1028" s="6"/>
      <c r="O1028" s="6"/>
      <c r="P1028" s="6"/>
      <c r="Q1028" s="6"/>
      <c r="R1028" s="6"/>
      <c r="S1028" s="6"/>
      <c r="T1028" s="6"/>
      <c r="U1028" s="6"/>
      <c r="V1028" s="6"/>
      <c r="W1028" s="104"/>
    </row>
    <row r="1029" spans="1:23" ht="29.25" customHeight="1" outlineLevel="2" x14ac:dyDescent="0.2">
      <c r="A1029" s="76" t="s">
        <v>605</v>
      </c>
      <c r="B1029" s="76" t="s">
        <v>597</v>
      </c>
      <c r="C1029" s="76" t="s">
        <v>275</v>
      </c>
      <c r="D1029" s="76"/>
      <c r="E1029" s="12" t="s">
        <v>276</v>
      </c>
      <c r="F1029" s="6"/>
      <c r="G1029" s="6"/>
      <c r="H1029" s="6"/>
      <c r="I1029" s="6">
        <f t="shared" si="1353"/>
        <v>0</v>
      </c>
      <c r="J1029" s="6">
        <f t="shared" si="1353"/>
        <v>0</v>
      </c>
      <c r="K1029" s="6">
        <f t="shared" si="1353"/>
        <v>917.40748000000008</v>
      </c>
      <c r="L1029" s="6">
        <f t="shared" si="1353"/>
        <v>917.40748000000008</v>
      </c>
      <c r="M1029" s="6"/>
      <c r="N1029" s="6"/>
      <c r="O1029" s="6"/>
      <c r="P1029" s="6"/>
      <c r="Q1029" s="6"/>
      <c r="R1029" s="6"/>
      <c r="S1029" s="6"/>
      <c r="T1029" s="6"/>
      <c r="U1029" s="6"/>
      <c r="V1029" s="6"/>
      <c r="W1029" s="104"/>
    </row>
    <row r="1030" spans="1:23" s="98" customFormat="1" ht="15.75" customHeight="1" outlineLevel="2" x14ac:dyDescent="0.2">
      <c r="A1030" s="76" t="s">
        <v>605</v>
      </c>
      <c r="B1030" s="76" t="s">
        <v>597</v>
      </c>
      <c r="C1030" s="76" t="s">
        <v>768</v>
      </c>
      <c r="D1030" s="76"/>
      <c r="E1030" s="12" t="s">
        <v>769</v>
      </c>
      <c r="F1030" s="6"/>
      <c r="G1030" s="6"/>
      <c r="H1030" s="6"/>
      <c r="I1030" s="6">
        <f t="shared" si="1353"/>
        <v>0</v>
      </c>
      <c r="J1030" s="6">
        <f t="shared" si="1353"/>
        <v>0</v>
      </c>
      <c r="K1030" s="6">
        <f t="shared" si="1353"/>
        <v>917.40748000000008</v>
      </c>
      <c r="L1030" s="6">
        <f t="shared" si="1353"/>
        <v>917.40748000000008</v>
      </c>
      <c r="M1030" s="6"/>
      <c r="N1030" s="6"/>
      <c r="O1030" s="6"/>
      <c r="P1030" s="6"/>
      <c r="Q1030" s="6"/>
      <c r="R1030" s="6"/>
      <c r="S1030" s="6"/>
      <c r="T1030" s="6"/>
      <c r="U1030" s="6"/>
      <c r="V1030" s="6"/>
      <c r="W1030" s="104"/>
    </row>
    <row r="1031" spans="1:23" ht="36.75" customHeight="1" outlineLevel="2" x14ac:dyDescent="0.2">
      <c r="A1031" s="77" t="s">
        <v>605</v>
      </c>
      <c r="B1031" s="77" t="s">
        <v>597</v>
      </c>
      <c r="C1031" s="77" t="s">
        <v>768</v>
      </c>
      <c r="D1031" s="77" t="s">
        <v>70</v>
      </c>
      <c r="E1031" s="13" t="s">
        <v>71</v>
      </c>
      <c r="F1031" s="7"/>
      <c r="G1031" s="7"/>
      <c r="H1031" s="7"/>
      <c r="I1031" s="7"/>
      <c r="J1031" s="7"/>
      <c r="K1031" s="7">
        <f>677.19748+240.21</f>
        <v>917.40748000000008</v>
      </c>
      <c r="L1031" s="7">
        <f>SUM(H1031:K1031)</f>
        <v>917.40748000000008</v>
      </c>
      <c r="M1031" s="7"/>
      <c r="N1031" s="7"/>
      <c r="O1031" s="7"/>
      <c r="P1031" s="7"/>
      <c r="Q1031" s="7"/>
      <c r="R1031" s="7"/>
      <c r="S1031" s="7"/>
      <c r="T1031" s="7"/>
      <c r="U1031" s="7"/>
      <c r="V1031" s="7"/>
      <c r="W1031" s="104"/>
    </row>
    <row r="1032" spans="1:23" ht="31.5" outlineLevel="3" x14ac:dyDescent="0.2">
      <c r="A1032" s="76" t="s">
        <v>605</v>
      </c>
      <c r="B1032" s="76" t="s">
        <v>597</v>
      </c>
      <c r="C1032" s="76" t="s">
        <v>393</v>
      </c>
      <c r="D1032" s="76"/>
      <c r="E1032" s="12" t="s">
        <v>394</v>
      </c>
      <c r="F1032" s="6">
        <f t="shared" si="1353"/>
        <v>17538.099999999999</v>
      </c>
      <c r="G1032" s="6">
        <f t="shared" si="1353"/>
        <v>0</v>
      </c>
      <c r="H1032" s="6">
        <f t="shared" si="1353"/>
        <v>17538.099999999999</v>
      </c>
      <c r="I1032" s="6">
        <f t="shared" si="1353"/>
        <v>0</v>
      </c>
      <c r="J1032" s="6">
        <f t="shared" si="1353"/>
        <v>0</v>
      </c>
      <c r="K1032" s="6">
        <f t="shared" si="1353"/>
        <v>77769.690330000012</v>
      </c>
      <c r="L1032" s="6">
        <f t="shared" si="1353"/>
        <v>95307.790330000018</v>
      </c>
      <c r="M1032" s="6">
        <f t="shared" si="1354"/>
        <v>17538.099999999999</v>
      </c>
      <c r="N1032" s="6">
        <f t="shared" si="1353"/>
        <v>0</v>
      </c>
      <c r="O1032" s="6">
        <f t="shared" si="1353"/>
        <v>17538.099999999999</v>
      </c>
      <c r="P1032" s="6">
        <f t="shared" si="1353"/>
        <v>93249.3</v>
      </c>
      <c r="Q1032" s="6">
        <f t="shared" si="1353"/>
        <v>110787.4</v>
      </c>
      <c r="R1032" s="6">
        <f t="shared" si="1355"/>
        <v>17538.099999999999</v>
      </c>
      <c r="S1032" s="6">
        <f t="shared" si="1353"/>
        <v>0</v>
      </c>
      <c r="T1032" s="6">
        <f t="shared" si="1353"/>
        <v>17538.099999999999</v>
      </c>
      <c r="U1032" s="6">
        <f t="shared" si="1353"/>
        <v>93249.3</v>
      </c>
      <c r="V1032" s="6">
        <f t="shared" si="1353"/>
        <v>110787.4</v>
      </c>
      <c r="W1032" s="104"/>
    </row>
    <row r="1033" spans="1:23" ht="31.5" outlineLevel="4" x14ac:dyDescent="0.2">
      <c r="A1033" s="76" t="s">
        <v>605</v>
      </c>
      <c r="B1033" s="76" t="s">
        <v>597</v>
      </c>
      <c r="C1033" s="76" t="s">
        <v>395</v>
      </c>
      <c r="D1033" s="76"/>
      <c r="E1033" s="12" t="s">
        <v>39</v>
      </c>
      <c r="F1033" s="6">
        <f t="shared" si="1353"/>
        <v>17538.099999999999</v>
      </c>
      <c r="G1033" s="6">
        <f t="shared" si="1353"/>
        <v>0</v>
      </c>
      <c r="H1033" s="6">
        <f t="shared" si="1353"/>
        <v>17538.099999999999</v>
      </c>
      <c r="I1033" s="6">
        <f t="shared" si="1353"/>
        <v>0</v>
      </c>
      <c r="J1033" s="6">
        <f t="shared" si="1353"/>
        <v>0</v>
      </c>
      <c r="K1033" s="6">
        <f t="shared" si="1353"/>
        <v>77769.690330000012</v>
      </c>
      <c r="L1033" s="6">
        <f t="shared" si="1353"/>
        <v>95307.790330000018</v>
      </c>
      <c r="M1033" s="6">
        <f t="shared" si="1354"/>
        <v>17538.099999999999</v>
      </c>
      <c r="N1033" s="6">
        <f t="shared" si="1353"/>
        <v>0</v>
      </c>
      <c r="O1033" s="6">
        <f t="shared" si="1353"/>
        <v>17538.099999999999</v>
      </c>
      <c r="P1033" s="6">
        <f t="shared" si="1353"/>
        <v>93249.3</v>
      </c>
      <c r="Q1033" s="6">
        <f t="shared" si="1353"/>
        <v>110787.4</v>
      </c>
      <c r="R1033" s="6">
        <f t="shared" si="1355"/>
        <v>17538.099999999999</v>
      </c>
      <c r="S1033" s="6">
        <f t="shared" si="1353"/>
        <v>0</v>
      </c>
      <c r="T1033" s="6">
        <f t="shared" si="1353"/>
        <v>17538.099999999999</v>
      </c>
      <c r="U1033" s="6">
        <f t="shared" si="1353"/>
        <v>93249.3</v>
      </c>
      <c r="V1033" s="6">
        <f t="shared" si="1353"/>
        <v>110787.4</v>
      </c>
      <c r="W1033" s="104"/>
    </row>
    <row r="1034" spans="1:23" ht="29.25" customHeight="1" outlineLevel="5" x14ac:dyDescent="0.2">
      <c r="A1034" s="76" t="s">
        <v>605</v>
      </c>
      <c r="B1034" s="76" t="s">
        <v>597</v>
      </c>
      <c r="C1034" s="76" t="s">
        <v>396</v>
      </c>
      <c r="D1034" s="76"/>
      <c r="E1034" s="12" t="s">
        <v>430</v>
      </c>
      <c r="F1034" s="6">
        <f t="shared" si="1353"/>
        <v>17538.099999999999</v>
      </c>
      <c r="G1034" s="6">
        <f t="shared" si="1353"/>
        <v>0</v>
      </c>
      <c r="H1034" s="6">
        <f t="shared" si="1353"/>
        <v>17538.099999999999</v>
      </c>
      <c r="I1034" s="6">
        <f t="shared" si="1353"/>
        <v>0</v>
      </c>
      <c r="J1034" s="6">
        <f t="shared" si="1353"/>
        <v>0</v>
      </c>
      <c r="K1034" s="6">
        <f t="shared" si="1353"/>
        <v>77769.690330000012</v>
      </c>
      <c r="L1034" s="6">
        <f t="shared" si="1353"/>
        <v>95307.790330000018</v>
      </c>
      <c r="M1034" s="6">
        <f t="shared" si="1354"/>
        <v>17538.099999999999</v>
      </c>
      <c r="N1034" s="6">
        <f t="shared" si="1353"/>
        <v>0</v>
      </c>
      <c r="O1034" s="6">
        <f t="shared" si="1353"/>
        <v>17538.099999999999</v>
      </c>
      <c r="P1034" s="6">
        <f t="shared" si="1353"/>
        <v>93249.3</v>
      </c>
      <c r="Q1034" s="6">
        <f t="shared" si="1353"/>
        <v>110787.4</v>
      </c>
      <c r="R1034" s="6">
        <f t="shared" si="1355"/>
        <v>17538.099999999999</v>
      </c>
      <c r="S1034" s="6">
        <f t="shared" si="1353"/>
        <v>0</v>
      </c>
      <c r="T1034" s="6">
        <f t="shared" si="1353"/>
        <v>17538.099999999999</v>
      </c>
      <c r="U1034" s="6">
        <f t="shared" si="1353"/>
        <v>93249.3</v>
      </c>
      <c r="V1034" s="6">
        <f t="shared" si="1353"/>
        <v>110787.4</v>
      </c>
      <c r="W1034" s="104"/>
    </row>
    <row r="1035" spans="1:23" ht="31.5" outlineLevel="7" x14ac:dyDescent="0.2">
      <c r="A1035" s="77" t="s">
        <v>605</v>
      </c>
      <c r="B1035" s="77" t="s">
        <v>597</v>
      </c>
      <c r="C1035" s="77" t="s">
        <v>396</v>
      </c>
      <c r="D1035" s="77" t="s">
        <v>70</v>
      </c>
      <c r="E1035" s="13" t="s">
        <v>71</v>
      </c>
      <c r="F1035" s="7">
        <v>17538.099999999999</v>
      </c>
      <c r="G1035" s="7"/>
      <c r="H1035" s="7">
        <f>SUM(F1035:G1035)</f>
        <v>17538.099999999999</v>
      </c>
      <c r="I1035" s="7"/>
      <c r="J1035" s="7"/>
      <c r="K1035" s="7">
        <f>1045.1+76724.59033</f>
        <v>77769.690330000012</v>
      </c>
      <c r="L1035" s="7">
        <f>SUM(H1035:K1035)</f>
        <v>95307.790330000018</v>
      </c>
      <c r="M1035" s="7">
        <v>17538.099999999999</v>
      </c>
      <c r="N1035" s="7"/>
      <c r="O1035" s="7">
        <f>SUM(M1035:N1035)</f>
        <v>17538.099999999999</v>
      </c>
      <c r="P1035" s="7">
        <v>93249.3</v>
      </c>
      <c r="Q1035" s="7">
        <f>SUM(O1035:P1035)</f>
        <v>110787.4</v>
      </c>
      <c r="R1035" s="7">
        <v>17538.099999999999</v>
      </c>
      <c r="S1035" s="7"/>
      <c r="T1035" s="7">
        <f>SUM(R1035:S1035)</f>
        <v>17538.099999999999</v>
      </c>
      <c r="U1035" s="7">
        <v>93249.3</v>
      </c>
      <c r="V1035" s="7">
        <f>SUM(T1035:U1035)</f>
        <v>110787.4</v>
      </c>
      <c r="W1035" s="104"/>
    </row>
    <row r="1036" spans="1:23" ht="15.75" outlineLevel="1" x14ac:dyDescent="0.2">
      <c r="A1036" s="76" t="s">
        <v>605</v>
      </c>
      <c r="B1036" s="76" t="s">
        <v>507</v>
      </c>
      <c r="C1036" s="76"/>
      <c r="D1036" s="76"/>
      <c r="E1036" s="12" t="s">
        <v>508</v>
      </c>
      <c r="F1036" s="6">
        <f>F1042</f>
        <v>18</v>
      </c>
      <c r="G1036" s="6">
        <f t="shared" ref="G1036:H1036" si="1358">G1042</f>
        <v>0</v>
      </c>
      <c r="H1036" s="6">
        <f t="shared" si="1358"/>
        <v>18</v>
      </c>
      <c r="I1036" s="6">
        <f t="shared" ref="I1036:V1036" si="1359">I1042+I1037</f>
        <v>0</v>
      </c>
      <c r="J1036" s="6">
        <f t="shared" si="1359"/>
        <v>0</v>
      </c>
      <c r="K1036" s="6">
        <f t="shared" si="1359"/>
        <v>91</v>
      </c>
      <c r="L1036" s="6">
        <f t="shared" si="1359"/>
        <v>109</v>
      </c>
      <c r="M1036" s="6">
        <f t="shared" si="1359"/>
        <v>13.9</v>
      </c>
      <c r="N1036" s="6">
        <f t="shared" si="1359"/>
        <v>0</v>
      </c>
      <c r="O1036" s="6">
        <f t="shared" si="1359"/>
        <v>13.9</v>
      </c>
      <c r="P1036" s="6">
        <f t="shared" si="1359"/>
        <v>0</v>
      </c>
      <c r="Q1036" s="6">
        <f t="shared" si="1359"/>
        <v>13.9</v>
      </c>
      <c r="R1036" s="6">
        <f t="shared" si="1359"/>
        <v>12.1</v>
      </c>
      <c r="S1036" s="6">
        <f t="shared" si="1359"/>
        <v>0</v>
      </c>
      <c r="T1036" s="6">
        <f t="shared" si="1359"/>
        <v>12.1</v>
      </c>
      <c r="U1036" s="6">
        <f t="shared" si="1359"/>
        <v>0</v>
      </c>
      <c r="V1036" s="6">
        <f t="shared" si="1359"/>
        <v>12.1</v>
      </c>
      <c r="W1036" s="104"/>
    </row>
    <row r="1037" spans="1:23" ht="31.5" outlineLevel="1" x14ac:dyDescent="0.2">
      <c r="A1037" s="76" t="s">
        <v>605</v>
      </c>
      <c r="B1037" s="76" t="s">
        <v>507</v>
      </c>
      <c r="C1037" s="76" t="s">
        <v>271</v>
      </c>
      <c r="D1037" s="76"/>
      <c r="E1037" s="12" t="s">
        <v>272</v>
      </c>
      <c r="F1037" s="6"/>
      <c r="G1037" s="6"/>
      <c r="H1037" s="6"/>
      <c r="I1037" s="6"/>
      <c r="J1037" s="6">
        <f>J1038</f>
        <v>0</v>
      </c>
      <c r="K1037" s="6">
        <f>K1038</f>
        <v>91</v>
      </c>
      <c r="L1037" s="6">
        <f>L1038</f>
        <v>91</v>
      </c>
      <c r="M1037" s="6"/>
      <c r="N1037" s="6"/>
      <c r="O1037" s="6"/>
      <c r="P1037" s="6"/>
      <c r="Q1037" s="6"/>
      <c r="R1037" s="6"/>
      <c r="S1037" s="6"/>
      <c r="T1037" s="6"/>
      <c r="U1037" s="6"/>
      <c r="V1037" s="6"/>
      <c r="W1037" s="104"/>
    </row>
    <row r="1038" spans="1:23" ht="31.5" outlineLevel="1" x14ac:dyDescent="0.2">
      <c r="A1038" s="76" t="s">
        <v>605</v>
      </c>
      <c r="B1038" s="76" t="s">
        <v>507</v>
      </c>
      <c r="C1038" s="76" t="s">
        <v>393</v>
      </c>
      <c r="D1038" s="76"/>
      <c r="E1038" s="12" t="s">
        <v>394</v>
      </c>
      <c r="F1038" s="6"/>
      <c r="G1038" s="6"/>
      <c r="H1038" s="6"/>
      <c r="I1038" s="6"/>
      <c r="J1038" s="6">
        <f t="shared" ref="J1038:L1040" si="1360">J1039</f>
        <v>0</v>
      </c>
      <c r="K1038" s="6">
        <f t="shared" si="1360"/>
        <v>91</v>
      </c>
      <c r="L1038" s="6">
        <f t="shared" si="1360"/>
        <v>91</v>
      </c>
      <c r="M1038" s="6"/>
      <c r="N1038" s="6"/>
      <c r="O1038" s="6"/>
      <c r="P1038" s="6"/>
      <c r="Q1038" s="6"/>
      <c r="R1038" s="6"/>
      <c r="S1038" s="6"/>
      <c r="T1038" s="6"/>
      <c r="U1038" s="6"/>
      <c r="V1038" s="6"/>
      <c r="W1038" s="104"/>
    </row>
    <row r="1039" spans="1:23" ht="31.5" outlineLevel="1" x14ac:dyDescent="0.2">
      <c r="A1039" s="76" t="s">
        <v>605</v>
      </c>
      <c r="B1039" s="76" t="s">
        <v>507</v>
      </c>
      <c r="C1039" s="76" t="s">
        <v>395</v>
      </c>
      <c r="D1039" s="76"/>
      <c r="E1039" s="12" t="s">
        <v>39</v>
      </c>
      <c r="F1039" s="6"/>
      <c r="G1039" s="6"/>
      <c r="H1039" s="6"/>
      <c r="I1039" s="6"/>
      <c r="J1039" s="6">
        <f t="shared" si="1360"/>
        <v>0</v>
      </c>
      <c r="K1039" s="6">
        <f t="shared" si="1360"/>
        <v>91</v>
      </c>
      <c r="L1039" s="6">
        <f t="shared" si="1360"/>
        <v>91</v>
      </c>
      <c r="M1039" s="6"/>
      <c r="N1039" s="6"/>
      <c r="O1039" s="6"/>
      <c r="P1039" s="6"/>
      <c r="Q1039" s="6"/>
      <c r="R1039" s="6"/>
      <c r="S1039" s="6"/>
      <c r="T1039" s="6"/>
      <c r="U1039" s="6"/>
      <c r="V1039" s="6"/>
      <c r="W1039" s="104"/>
    </row>
    <row r="1040" spans="1:23" ht="31.5" outlineLevel="1" x14ac:dyDescent="0.2">
      <c r="A1040" s="76" t="s">
        <v>605</v>
      </c>
      <c r="B1040" s="76" t="s">
        <v>507</v>
      </c>
      <c r="C1040" s="76" t="s">
        <v>396</v>
      </c>
      <c r="D1040" s="76"/>
      <c r="E1040" s="12" t="s">
        <v>430</v>
      </c>
      <c r="F1040" s="6"/>
      <c r="G1040" s="6"/>
      <c r="H1040" s="6"/>
      <c r="I1040" s="6"/>
      <c r="J1040" s="6">
        <f t="shared" si="1360"/>
        <v>0</v>
      </c>
      <c r="K1040" s="6">
        <f t="shared" si="1360"/>
        <v>91</v>
      </c>
      <c r="L1040" s="6">
        <f t="shared" si="1360"/>
        <v>91</v>
      </c>
      <c r="M1040" s="6"/>
      <c r="N1040" s="6"/>
      <c r="O1040" s="6"/>
      <c r="P1040" s="6"/>
      <c r="Q1040" s="6"/>
      <c r="R1040" s="6"/>
      <c r="S1040" s="6"/>
      <c r="T1040" s="6"/>
      <c r="U1040" s="6"/>
      <c r="V1040" s="6"/>
      <c r="W1040" s="104"/>
    </row>
    <row r="1041" spans="1:23" ht="31.5" outlineLevel="1" collapsed="1" x14ac:dyDescent="0.2">
      <c r="A1041" s="77" t="s">
        <v>605</v>
      </c>
      <c r="B1041" s="77" t="s">
        <v>507</v>
      </c>
      <c r="C1041" s="77" t="s">
        <v>396</v>
      </c>
      <c r="D1041" s="77" t="s">
        <v>70</v>
      </c>
      <c r="E1041" s="13" t="s">
        <v>71</v>
      </c>
      <c r="F1041" s="6"/>
      <c r="G1041" s="6"/>
      <c r="H1041" s="6"/>
      <c r="I1041" s="6"/>
      <c r="J1041" s="7"/>
      <c r="K1041" s="7">
        <v>91</v>
      </c>
      <c r="L1041" s="7">
        <f>SUM(H1041:K1041)</f>
        <v>91</v>
      </c>
      <c r="M1041" s="6"/>
      <c r="N1041" s="6"/>
      <c r="O1041" s="6"/>
      <c r="P1041" s="6"/>
      <c r="Q1041" s="6"/>
      <c r="R1041" s="6"/>
      <c r="S1041" s="6"/>
      <c r="T1041" s="6"/>
      <c r="U1041" s="6"/>
      <c r="V1041" s="6"/>
      <c r="W1041" s="104"/>
    </row>
    <row r="1042" spans="1:23" ht="31.5" hidden="1" outlineLevel="2" x14ac:dyDescent="0.2">
      <c r="A1042" s="76" t="s">
        <v>605</v>
      </c>
      <c r="B1042" s="76" t="s">
        <v>507</v>
      </c>
      <c r="C1042" s="76" t="s">
        <v>34</v>
      </c>
      <c r="D1042" s="76"/>
      <c r="E1042" s="12" t="s">
        <v>35</v>
      </c>
      <c r="F1042" s="6">
        <f t="shared" ref="F1042:V1045" si="1361">F1043</f>
        <v>18</v>
      </c>
      <c r="G1042" s="6">
        <f t="shared" si="1361"/>
        <v>0</v>
      </c>
      <c r="H1042" s="6">
        <f t="shared" si="1361"/>
        <v>18</v>
      </c>
      <c r="I1042" s="6">
        <f t="shared" si="1361"/>
        <v>0</v>
      </c>
      <c r="J1042" s="6">
        <f t="shared" si="1361"/>
        <v>0</v>
      </c>
      <c r="K1042" s="6">
        <f t="shared" si="1361"/>
        <v>0</v>
      </c>
      <c r="L1042" s="6">
        <f t="shared" si="1361"/>
        <v>18</v>
      </c>
      <c r="M1042" s="6">
        <f t="shared" si="1361"/>
        <v>13.9</v>
      </c>
      <c r="N1042" s="6">
        <f t="shared" si="1361"/>
        <v>0</v>
      </c>
      <c r="O1042" s="6">
        <f t="shared" si="1361"/>
        <v>13.9</v>
      </c>
      <c r="P1042" s="6">
        <f t="shared" si="1361"/>
        <v>0</v>
      </c>
      <c r="Q1042" s="6">
        <f t="shared" si="1361"/>
        <v>13.9</v>
      </c>
      <c r="R1042" s="6">
        <f t="shared" ref="R1042:R1045" si="1362">R1043</f>
        <v>12.1</v>
      </c>
      <c r="S1042" s="6">
        <f t="shared" si="1361"/>
        <v>0</v>
      </c>
      <c r="T1042" s="6">
        <f t="shared" si="1361"/>
        <v>12.1</v>
      </c>
      <c r="U1042" s="6">
        <f t="shared" si="1361"/>
        <v>0</v>
      </c>
      <c r="V1042" s="6">
        <f t="shared" si="1361"/>
        <v>12.1</v>
      </c>
      <c r="W1042" s="104"/>
    </row>
    <row r="1043" spans="1:23" ht="15.75" hidden="1" outlineLevel="3" x14ac:dyDescent="0.2">
      <c r="A1043" s="76" t="s">
        <v>605</v>
      </c>
      <c r="B1043" s="76" t="s">
        <v>507</v>
      </c>
      <c r="C1043" s="76" t="s">
        <v>76</v>
      </c>
      <c r="D1043" s="76"/>
      <c r="E1043" s="12" t="s">
        <v>77</v>
      </c>
      <c r="F1043" s="6">
        <f t="shared" si="1361"/>
        <v>18</v>
      </c>
      <c r="G1043" s="6">
        <f t="shared" si="1361"/>
        <v>0</v>
      </c>
      <c r="H1043" s="6">
        <f t="shared" si="1361"/>
        <v>18</v>
      </c>
      <c r="I1043" s="6">
        <f t="shared" si="1361"/>
        <v>0</v>
      </c>
      <c r="J1043" s="6">
        <f t="shared" si="1361"/>
        <v>0</v>
      </c>
      <c r="K1043" s="6">
        <f t="shared" si="1361"/>
        <v>0</v>
      </c>
      <c r="L1043" s="6">
        <f t="shared" si="1361"/>
        <v>18</v>
      </c>
      <c r="M1043" s="6">
        <f t="shared" si="1361"/>
        <v>13.9</v>
      </c>
      <c r="N1043" s="6">
        <f t="shared" si="1361"/>
        <v>0</v>
      </c>
      <c r="O1043" s="6">
        <f t="shared" si="1361"/>
        <v>13.9</v>
      </c>
      <c r="P1043" s="6">
        <f t="shared" si="1361"/>
        <v>0</v>
      </c>
      <c r="Q1043" s="6">
        <f t="shared" si="1361"/>
        <v>13.9</v>
      </c>
      <c r="R1043" s="6">
        <f t="shared" si="1362"/>
        <v>12.1</v>
      </c>
      <c r="S1043" s="6">
        <f t="shared" si="1361"/>
        <v>0</v>
      </c>
      <c r="T1043" s="6">
        <f t="shared" si="1361"/>
        <v>12.1</v>
      </c>
      <c r="U1043" s="6">
        <f t="shared" si="1361"/>
        <v>0</v>
      </c>
      <c r="V1043" s="6">
        <f t="shared" si="1361"/>
        <v>12.1</v>
      </c>
      <c r="W1043" s="104"/>
    </row>
    <row r="1044" spans="1:23" ht="30" hidden="1" customHeight="1" outlineLevel="4" x14ac:dyDescent="0.2">
      <c r="A1044" s="76" t="s">
        <v>605</v>
      </c>
      <c r="B1044" s="76" t="s">
        <v>507</v>
      </c>
      <c r="C1044" s="76" t="s">
        <v>78</v>
      </c>
      <c r="D1044" s="76"/>
      <c r="E1044" s="12" t="s">
        <v>79</v>
      </c>
      <c r="F1044" s="6">
        <f t="shared" si="1361"/>
        <v>18</v>
      </c>
      <c r="G1044" s="6">
        <f t="shared" si="1361"/>
        <v>0</v>
      </c>
      <c r="H1044" s="6">
        <f t="shared" si="1361"/>
        <v>18</v>
      </c>
      <c r="I1044" s="6">
        <f t="shared" si="1361"/>
        <v>0</v>
      </c>
      <c r="J1044" s="6">
        <f t="shared" si="1361"/>
        <v>0</v>
      </c>
      <c r="K1044" s="6">
        <f t="shared" si="1361"/>
        <v>0</v>
      </c>
      <c r="L1044" s="6">
        <f t="shared" si="1361"/>
        <v>18</v>
      </c>
      <c r="M1044" s="6">
        <f t="shared" si="1361"/>
        <v>13.9</v>
      </c>
      <c r="N1044" s="6">
        <f t="shared" si="1361"/>
        <v>0</v>
      </c>
      <c r="O1044" s="6">
        <f t="shared" si="1361"/>
        <v>13.9</v>
      </c>
      <c r="P1044" s="6">
        <f t="shared" si="1361"/>
        <v>0</v>
      </c>
      <c r="Q1044" s="6">
        <f t="shared" si="1361"/>
        <v>13.9</v>
      </c>
      <c r="R1044" s="6">
        <f t="shared" si="1362"/>
        <v>12.1</v>
      </c>
      <c r="S1044" s="6">
        <f t="shared" si="1361"/>
        <v>0</v>
      </c>
      <c r="T1044" s="6">
        <f t="shared" si="1361"/>
        <v>12.1</v>
      </c>
      <c r="U1044" s="6">
        <f t="shared" si="1361"/>
        <v>0</v>
      </c>
      <c r="V1044" s="6">
        <f t="shared" si="1361"/>
        <v>12.1</v>
      </c>
      <c r="W1044" s="104"/>
    </row>
    <row r="1045" spans="1:23" ht="15.75" hidden="1" outlineLevel="5" x14ac:dyDescent="0.2">
      <c r="A1045" s="76" t="s">
        <v>605</v>
      </c>
      <c r="B1045" s="76" t="s">
        <v>507</v>
      </c>
      <c r="C1045" s="76" t="s">
        <v>80</v>
      </c>
      <c r="D1045" s="76"/>
      <c r="E1045" s="12" t="s">
        <v>81</v>
      </c>
      <c r="F1045" s="6">
        <f t="shared" si="1361"/>
        <v>18</v>
      </c>
      <c r="G1045" s="6">
        <f t="shared" si="1361"/>
        <v>0</v>
      </c>
      <c r="H1045" s="6">
        <f t="shared" si="1361"/>
        <v>18</v>
      </c>
      <c r="I1045" s="6">
        <f t="shared" si="1361"/>
        <v>0</v>
      </c>
      <c r="J1045" s="6">
        <f t="shared" si="1361"/>
        <v>0</v>
      </c>
      <c r="K1045" s="6">
        <f t="shared" si="1361"/>
        <v>0</v>
      </c>
      <c r="L1045" s="6">
        <f t="shared" si="1361"/>
        <v>18</v>
      </c>
      <c r="M1045" s="6">
        <f t="shared" si="1361"/>
        <v>13.9</v>
      </c>
      <c r="N1045" s="6">
        <f t="shared" si="1361"/>
        <v>0</v>
      </c>
      <c r="O1045" s="6">
        <f t="shared" si="1361"/>
        <v>13.9</v>
      </c>
      <c r="P1045" s="6">
        <f t="shared" si="1361"/>
        <v>0</v>
      </c>
      <c r="Q1045" s="6">
        <f t="shared" si="1361"/>
        <v>13.9</v>
      </c>
      <c r="R1045" s="6">
        <f t="shared" si="1362"/>
        <v>12.1</v>
      </c>
      <c r="S1045" s="6">
        <f t="shared" si="1361"/>
        <v>0</v>
      </c>
      <c r="T1045" s="6">
        <f t="shared" si="1361"/>
        <v>12.1</v>
      </c>
      <c r="U1045" s="6">
        <f t="shared" si="1361"/>
        <v>0</v>
      </c>
      <c r="V1045" s="6">
        <f t="shared" si="1361"/>
        <v>12.1</v>
      </c>
      <c r="W1045" s="104"/>
    </row>
    <row r="1046" spans="1:23" ht="15.75" hidden="1" outlineLevel="7" x14ac:dyDescent="0.2">
      <c r="A1046" s="77" t="s">
        <v>605</v>
      </c>
      <c r="B1046" s="77" t="s">
        <v>507</v>
      </c>
      <c r="C1046" s="77" t="s">
        <v>80</v>
      </c>
      <c r="D1046" s="77" t="s">
        <v>7</v>
      </c>
      <c r="E1046" s="13" t="s">
        <v>8</v>
      </c>
      <c r="F1046" s="7">
        <v>18</v>
      </c>
      <c r="G1046" s="7"/>
      <c r="H1046" s="7">
        <f>SUM(F1046:G1046)</f>
        <v>18</v>
      </c>
      <c r="I1046" s="7"/>
      <c r="J1046" s="7"/>
      <c r="K1046" s="7"/>
      <c r="L1046" s="7">
        <f>SUM(H1046:K1046)</f>
        <v>18</v>
      </c>
      <c r="M1046" s="7">
        <v>13.9</v>
      </c>
      <c r="N1046" s="7"/>
      <c r="O1046" s="7">
        <f>SUM(M1046:N1046)</f>
        <v>13.9</v>
      </c>
      <c r="P1046" s="7"/>
      <c r="Q1046" s="7">
        <f>SUM(O1046:P1046)</f>
        <v>13.9</v>
      </c>
      <c r="R1046" s="7">
        <v>12.1</v>
      </c>
      <c r="S1046" s="7"/>
      <c r="T1046" s="7">
        <f>SUM(R1046:S1046)</f>
        <v>12.1</v>
      </c>
      <c r="U1046" s="7"/>
      <c r="V1046" s="7">
        <f>SUM(T1046:U1046)</f>
        <v>12.1</v>
      </c>
      <c r="W1046" s="104"/>
    </row>
    <row r="1047" spans="1:23" ht="15.75" hidden="1" outlineLevel="1" x14ac:dyDescent="0.2">
      <c r="A1047" s="76" t="s">
        <v>605</v>
      </c>
      <c r="B1047" s="76" t="s">
        <v>568</v>
      </c>
      <c r="C1047" s="76"/>
      <c r="D1047" s="76"/>
      <c r="E1047" s="12" t="s">
        <v>569</v>
      </c>
      <c r="F1047" s="6">
        <f t="shared" ref="F1047:V1051" si="1363">F1048</f>
        <v>538.20000000000005</v>
      </c>
      <c r="G1047" s="6">
        <f t="shared" si="1363"/>
        <v>0</v>
      </c>
      <c r="H1047" s="6">
        <f t="shared" si="1363"/>
        <v>538.20000000000005</v>
      </c>
      <c r="I1047" s="6">
        <f t="shared" si="1363"/>
        <v>0</v>
      </c>
      <c r="J1047" s="6">
        <f t="shared" si="1363"/>
        <v>0</v>
      </c>
      <c r="K1047" s="6">
        <f t="shared" si="1363"/>
        <v>0</v>
      </c>
      <c r="L1047" s="6">
        <f t="shared" si="1363"/>
        <v>538.20000000000005</v>
      </c>
      <c r="M1047" s="6">
        <f t="shared" ref="M1047:M1051" si="1364">M1048</f>
        <v>538.20000000000005</v>
      </c>
      <c r="N1047" s="6">
        <f t="shared" si="1363"/>
        <v>0</v>
      </c>
      <c r="O1047" s="6">
        <f t="shared" si="1363"/>
        <v>538.20000000000005</v>
      </c>
      <c r="P1047" s="6">
        <f t="shared" si="1363"/>
        <v>0</v>
      </c>
      <c r="Q1047" s="6">
        <f t="shared" si="1363"/>
        <v>538.20000000000005</v>
      </c>
      <c r="R1047" s="6">
        <f t="shared" ref="R1047:R1051" si="1365">R1048</f>
        <v>538.20000000000005</v>
      </c>
      <c r="S1047" s="6">
        <f t="shared" si="1363"/>
        <v>0</v>
      </c>
      <c r="T1047" s="6">
        <f t="shared" si="1363"/>
        <v>538.20000000000005</v>
      </c>
      <c r="U1047" s="6">
        <f t="shared" si="1363"/>
        <v>0</v>
      </c>
      <c r="V1047" s="6">
        <f t="shared" si="1363"/>
        <v>538.20000000000005</v>
      </c>
      <c r="W1047" s="104"/>
    </row>
    <row r="1048" spans="1:23" ht="20.25" hidden="1" customHeight="1" outlineLevel="2" x14ac:dyDescent="0.2">
      <c r="A1048" s="76" t="s">
        <v>605</v>
      </c>
      <c r="B1048" s="76" t="s">
        <v>568</v>
      </c>
      <c r="C1048" s="76" t="s">
        <v>271</v>
      </c>
      <c r="D1048" s="76"/>
      <c r="E1048" s="12" t="s">
        <v>272</v>
      </c>
      <c r="F1048" s="6">
        <f t="shared" si="1363"/>
        <v>538.20000000000005</v>
      </c>
      <c r="G1048" s="6">
        <f t="shared" si="1363"/>
        <v>0</v>
      </c>
      <c r="H1048" s="6">
        <f t="shared" si="1363"/>
        <v>538.20000000000005</v>
      </c>
      <c r="I1048" s="6">
        <f t="shared" si="1363"/>
        <v>0</v>
      </c>
      <c r="J1048" s="6">
        <f t="shared" si="1363"/>
        <v>0</v>
      </c>
      <c r="K1048" s="6">
        <f t="shared" si="1363"/>
        <v>0</v>
      </c>
      <c r="L1048" s="6">
        <f t="shared" si="1363"/>
        <v>538.20000000000005</v>
      </c>
      <c r="M1048" s="6">
        <f t="shared" si="1364"/>
        <v>538.20000000000005</v>
      </c>
      <c r="N1048" s="6">
        <f t="shared" si="1363"/>
        <v>0</v>
      </c>
      <c r="O1048" s="6">
        <f t="shared" si="1363"/>
        <v>538.20000000000005</v>
      </c>
      <c r="P1048" s="6">
        <f t="shared" si="1363"/>
        <v>0</v>
      </c>
      <c r="Q1048" s="6">
        <f t="shared" si="1363"/>
        <v>538.20000000000005</v>
      </c>
      <c r="R1048" s="6">
        <f t="shared" si="1365"/>
        <v>538.20000000000005</v>
      </c>
      <c r="S1048" s="6">
        <f t="shared" si="1363"/>
        <v>0</v>
      </c>
      <c r="T1048" s="6">
        <f t="shared" si="1363"/>
        <v>538.20000000000005</v>
      </c>
      <c r="U1048" s="6">
        <f t="shared" si="1363"/>
        <v>0</v>
      </c>
      <c r="V1048" s="6">
        <f t="shared" si="1363"/>
        <v>538.20000000000005</v>
      </c>
      <c r="W1048" s="104"/>
    </row>
    <row r="1049" spans="1:23" ht="31.5" hidden="1" outlineLevel="3" x14ac:dyDescent="0.2">
      <c r="A1049" s="76" t="s">
        <v>605</v>
      </c>
      <c r="B1049" s="76" t="s">
        <v>568</v>
      </c>
      <c r="C1049" s="76" t="s">
        <v>393</v>
      </c>
      <c r="D1049" s="76"/>
      <c r="E1049" s="12" t="s">
        <v>394</v>
      </c>
      <c r="F1049" s="6">
        <f t="shared" si="1363"/>
        <v>538.20000000000005</v>
      </c>
      <c r="G1049" s="6">
        <f t="shared" si="1363"/>
        <v>0</v>
      </c>
      <c r="H1049" s="6">
        <f t="shared" si="1363"/>
        <v>538.20000000000005</v>
      </c>
      <c r="I1049" s="6">
        <f t="shared" si="1363"/>
        <v>0</v>
      </c>
      <c r="J1049" s="6">
        <f t="shared" si="1363"/>
        <v>0</v>
      </c>
      <c r="K1049" s="6">
        <f t="shared" si="1363"/>
        <v>0</v>
      </c>
      <c r="L1049" s="6">
        <f t="shared" si="1363"/>
        <v>538.20000000000005</v>
      </c>
      <c r="M1049" s="6">
        <f t="shared" si="1364"/>
        <v>538.20000000000005</v>
      </c>
      <c r="N1049" s="6">
        <f t="shared" si="1363"/>
        <v>0</v>
      </c>
      <c r="O1049" s="6">
        <f t="shared" si="1363"/>
        <v>538.20000000000005</v>
      </c>
      <c r="P1049" s="6">
        <f t="shared" si="1363"/>
        <v>0</v>
      </c>
      <c r="Q1049" s="6">
        <f t="shared" si="1363"/>
        <v>538.20000000000005</v>
      </c>
      <c r="R1049" s="6">
        <f t="shared" si="1365"/>
        <v>538.20000000000005</v>
      </c>
      <c r="S1049" s="6">
        <f t="shared" si="1363"/>
        <v>0</v>
      </c>
      <c r="T1049" s="6">
        <f t="shared" si="1363"/>
        <v>538.20000000000005</v>
      </c>
      <c r="U1049" s="6">
        <f t="shared" si="1363"/>
        <v>0</v>
      </c>
      <c r="V1049" s="6">
        <f t="shared" si="1363"/>
        <v>538.20000000000005</v>
      </c>
      <c r="W1049" s="104"/>
    </row>
    <row r="1050" spans="1:23" ht="31.5" hidden="1" outlineLevel="4" x14ac:dyDescent="0.2">
      <c r="A1050" s="76" t="s">
        <v>605</v>
      </c>
      <c r="B1050" s="76" t="s">
        <v>568</v>
      </c>
      <c r="C1050" s="76" t="s">
        <v>395</v>
      </c>
      <c r="D1050" s="76"/>
      <c r="E1050" s="12" t="s">
        <v>39</v>
      </c>
      <c r="F1050" s="6">
        <f t="shared" si="1363"/>
        <v>538.20000000000005</v>
      </c>
      <c r="G1050" s="6">
        <f t="shared" si="1363"/>
        <v>0</v>
      </c>
      <c r="H1050" s="6">
        <f t="shared" si="1363"/>
        <v>538.20000000000005</v>
      </c>
      <c r="I1050" s="6">
        <f t="shared" si="1363"/>
        <v>0</v>
      </c>
      <c r="J1050" s="6">
        <f t="shared" si="1363"/>
        <v>0</v>
      </c>
      <c r="K1050" s="6">
        <f t="shared" si="1363"/>
        <v>0</v>
      </c>
      <c r="L1050" s="6">
        <f t="shared" si="1363"/>
        <v>538.20000000000005</v>
      </c>
      <c r="M1050" s="6">
        <f t="shared" si="1364"/>
        <v>538.20000000000005</v>
      </c>
      <c r="N1050" s="6">
        <f t="shared" si="1363"/>
        <v>0</v>
      </c>
      <c r="O1050" s="6">
        <f t="shared" si="1363"/>
        <v>538.20000000000005</v>
      </c>
      <c r="P1050" s="6">
        <f t="shared" si="1363"/>
        <v>0</v>
      </c>
      <c r="Q1050" s="6">
        <f t="shared" si="1363"/>
        <v>538.20000000000005</v>
      </c>
      <c r="R1050" s="6">
        <f t="shared" si="1365"/>
        <v>538.20000000000005</v>
      </c>
      <c r="S1050" s="6">
        <f t="shared" si="1363"/>
        <v>0</v>
      </c>
      <c r="T1050" s="6">
        <f t="shared" si="1363"/>
        <v>538.20000000000005</v>
      </c>
      <c r="U1050" s="6">
        <f t="shared" si="1363"/>
        <v>0</v>
      </c>
      <c r="V1050" s="6">
        <f t="shared" si="1363"/>
        <v>538.20000000000005</v>
      </c>
      <c r="W1050" s="104"/>
    </row>
    <row r="1051" spans="1:23" ht="15.75" hidden="1" outlineLevel="5" x14ac:dyDescent="0.2">
      <c r="A1051" s="76" t="s">
        <v>605</v>
      </c>
      <c r="B1051" s="76" t="s">
        <v>568</v>
      </c>
      <c r="C1051" s="76" t="s">
        <v>397</v>
      </c>
      <c r="D1051" s="76"/>
      <c r="E1051" s="12" t="s">
        <v>398</v>
      </c>
      <c r="F1051" s="6">
        <f t="shared" si="1363"/>
        <v>538.20000000000005</v>
      </c>
      <c r="G1051" s="6">
        <f t="shared" si="1363"/>
        <v>0</v>
      </c>
      <c r="H1051" s="6">
        <f t="shared" si="1363"/>
        <v>538.20000000000005</v>
      </c>
      <c r="I1051" s="6">
        <f t="shared" si="1363"/>
        <v>0</v>
      </c>
      <c r="J1051" s="6">
        <f t="shared" si="1363"/>
        <v>0</v>
      </c>
      <c r="K1051" s="6">
        <f t="shared" si="1363"/>
        <v>0</v>
      </c>
      <c r="L1051" s="6">
        <f t="shared" si="1363"/>
        <v>538.20000000000005</v>
      </c>
      <c r="M1051" s="6">
        <f t="shared" si="1364"/>
        <v>538.20000000000005</v>
      </c>
      <c r="N1051" s="6">
        <f t="shared" si="1363"/>
        <v>0</v>
      </c>
      <c r="O1051" s="6">
        <f t="shared" si="1363"/>
        <v>538.20000000000005</v>
      </c>
      <c r="P1051" s="6">
        <f t="shared" si="1363"/>
        <v>0</v>
      </c>
      <c r="Q1051" s="6">
        <f t="shared" si="1363"/>
        <v>538.20000000000005</v>
      </c>
      <c r="R1051" s="6">
        <f t="shared" si="1365"/>
        <v>538.20000000000005</v>
      </c>
      <c r="S1051" s="6">
        <f t="shared" si="1363"/>
        <v>0</v>
      </c>
      <c r="T1051" s="6">
        <f t="shared" si="1363"/>
        <v>538.20000000000005</v>
      </c>
      <c r="U1051" s="6">
        <f t="shared" si="1363"/>
        <v>0</v>
      </c>
      <c r="V1051" s="6">
        <f t="shared" si="1363"/>
        <v>538.20000000000005</v>
      </c>
      <c r="W1051" s="104"/>
    </row>
    <row r="1052" spans="1:23" ht="31.5" hidden="1" outlineLevel="7" x14ac:dyDescent="0.2">
      <c r="A1052" s="77" t="s">
        <v>605</v>
      </c>
      <c r="B1052" s="77" t="s">
        <v>568</v>
      </c>
      <c r="C1052" s="77" t="s">
        <v>397</v>
      </c>
      <c r="D1052" s="77" t="s">
        <v>70</v>
      </c>
      <c r="E1052" s="13" t="s">
        <v>71</v>
      </c>
      <c r="F1052" s="7">
        <v>538.20000000000005</v>
      </c>
      <c r="G1052" s="7"/>
      <c r="H1052" s="7">
        <f>SUM(F1052:G1052)</f>
        <v>538.20000000000005</v>
      </c>
      <c r="I1052" s="7"/>
      <c r="J1052" s="7"/>
      <c r="K1052" s="7"/>
      <c r="L1052" s="7">
        <f>SUM(H1052:K1052)</f>
        <v>538.20000000000005</v>
      </c>
      <c r="M1052" s="7">
        <v>538.20000000000005</v>
      </c>
      <c r="N1052" s="7"/>
      <c r="O1052" s="7">
        <f>SUM(M1052:N1052)</f>
        <v>538.20000000000005</v>
      </c>
      <c r="P1052" s="7"/>
      <c r="Q1052" s="7">
        <f>SUM(O1052:P1052)</f>
        <v>538.20000000000005</v>
      </c>
      <c r="R1052" s="7">
        <v>538.20000000000005</v>
      </c>
      <c r="S1052" s="7"/>
      <c r="T1052" s="7">
        <f>SUM(R1052:S1052)</f>
        <v>538.20000000000005</v>
      </c>
      <c r="U1052" s="7"/>
      <c r="V1052" s="7">
        <f>SUM(T1052:U1052)</f>
        <v>538.20000000000005</v>
      </c>
      <c r="W1052" s="104"/>
    </row>
    <row r="1053" spans="1:23" ht="15.75" hidden="1" outlineLevel="7" x14ac:dyDescent="0.2">
      <c r="A1053" s="76" t="s">
        <v>605</v>
      </c>
      <c r="B1053" s="76" t="s">
        <v>574</v>
      </c>
      <c r="C1053" s="77"/>
      <c r="D1053" s="77"/>
      <c r="E1053" s="93" t="s">
        <v>575</v>
      </c>
      <c r="F1053" s="6">
        <f t="shared" ref="F1053:V1058" si="1366">F1054</f>
        <v>780</v>
      </c>
      <c r="G1053" s="6">
        <f t="shared" si="1366"/>
        <v>0</v>
      </c>
      <c r="H1053" s="6">
        <f t="shared" si="1366"/>
        <v>780</v>
      </c>
      <c r="I1053" s="6">
        <f t="shared" si="1366"/>
        <v>0</v>
      </c>
      <c r="J1053" s="6">
        <f t="shared" si="1366"/>
        <v>0</v>
      </c>
      <c r="K1053" s="6">
        <f t="shared" si="1366"/>
        <v>0</v>
      </c>
      <c r="L1053" s="6">
        <f t="shared" si="1366"/>
        <v>780</v>
      </c>
      <c r="M1053" s="6">
        <f t="shared" ref="M1053:M1058" si="1367">M1054</f>
        <v>780</v>
      </c>
      <c r="N1053" s="6">
        <f t="shared" si="1366"/>
        <v>0</v>
      </c>
      <c r="O1053" s="6">
        <f t="shared" si="1366"/>
        <v>780</v>
      </c>
      <c r="P1053" s="6">
        <f t="shared" si="1366"/>
        <v>0</v>
      </c>
      <c r="Q1053" s="6">
        <f t="shared" si="1366"/>
        <v>780</v>
      </c>
      <c r="R1053" s="6">
        <f>R1054</f>
        <v>780</v>
      </c>
      <c r="S1053" s="6">
        <f t="shared" si="1366"/>
        <v>0</v>
      </c>
      <c r="T1053" s="6">
        <f t="shared" si="1366"/>
        <v>780</v>
      </c>
      <c r="U1053" s="6">
        <f t="shared" si="1366"/>
        <v>0</v>
      </c>
      <c r="V1053" s="6">
        <f t="shared" si="1366"/>
        <v>780</v>
      </c>
      <c r="W1053" s="104"/>
    </row>
    <row r="1054" spans="1:23" ht="15.75" hidden="1" outlineLevel="1" x14ac:dyDescent="0.2">
      <c r="A1054" s="76" t="s">
        <v>605</v>
      </c>
      <c r="B1054" s="76" t="s">
        <v>582</v>
      </c>
      <c r="C1054" s="76"/>
      <c r="D1054" s="76"/>
      <c r="E1054" s="12" t="s">
        <v>583</v>
      </c>
      <c r="F1054" s="6">
        <f t="shared" si="1366"/>
        <v>780</v>
      </c>
      <c r="G1054" s="6">
        <f t="shared" si="1366"/>
        <v>0</v>
      </c>
      <c r="H1054" s="6">
        <f t="shared" si="1366"/>
        <v>780</v>
      </c>
      <c r="I1054" s="6">
        <f t="shared" si="1366"/>
        <v>0</v>
      </c>
      <c r="J1054" s="6">
        <f t="shared" si="1366"/>
        <v>0</v>
      </c>
      <c r="K1054" s="6">
        <f t="shared" si="1366"/>
        <v>0</v>
      </c>
      <c r="L1054" s="6">
        <f t="shared" si="1366"/>
        <v>780</v>
      </c>
      <c r="M1054" s="6">
        <f t="shared" si="1367"/>
        <v>780</v>
      </c>
      <c r="N1054" s="6">
        <f t="shared" si="1366"/>
        <v>0</v>
      </c>
      <c r="O1054" s="6">
        <f t="shared" si="1366"/>
        <v>780</v>
      </c>
      <c r="P1054" s="6">
        <f t="shared" si="1366"/>
        <v>0</v>
      </c>
      <c r="Q1054" s="6">
        <f t="shared" si="1366"/>
        <v>780</v>
      </c>
      <c r="R1054" s="6">
        <f t="shared" ref="R1054:R1058" si="1368">R1055</f>
        <v>780</v>
      </c>
      <c r="S1054" s="6">
        <f t="shared" si="1366"/>
        <v>0</v>
      </c>
      <c r="T1054" s="6">
        <f t="shared" si="1366"/>
        <v>780</v>
      </c>
      <c r="U1054" s="6">
        <f t="shared" si="1366"/>
        <v>0</v>
      </c>
      <c r="V1054" s="6">
        <f t="shared" si="1366"/>
        <v>780</v>
      </c>
      <c r="W1054" s="104"/>
    </row>
    <row r="1055" spans="1:23" ht="17.25" hidden="1" customHeight="1" outlineLevel="2" x14ac:dyDescent="0.2">
      <c r="A1055" s="76" t="s">
        <v>605</v>
      </c>
      <c r="B1055" s="76" t="s">
        <v>582</v>
      </c>
      <c r="C1055" s="76" t="s">
        <v>271</v>
      </c>
      <c r="D1055" s="76"/>
      <c r="E1055" s="12" t="s">
        <v>272</v>
      </c>
      <c r="F1055" s="6">
        <f t="shared" si="1366"/>
        <v>780</v>
      </c>
      <c r="G1055" s="6">
        <f t="shared" si="1366"/>
        <v>0</v>
      </c>
      <c r="H1055" s="6">
        <f t="shared" si="1366"/>
        <v>780</v>
      </c>
      <c r="I1055" s="6">
        <f t="shared" si="1366"/>
        <v>0</v>
      </c>
      <c r="J1055" s="6">
        <f t="shared" si="1366"/>
        <v>0</v>
      </c>
      <c r="K1055" s="6">
        <f t="shared" si="1366"/>
        <v>0</v>
      </c>
      <c r="L1055" s="6">
        <f t="shared" si="1366"/>
        <v>780</v>
      </c>
      <c r="M1055" s="6">
        <f t="shared" si="1367"/>
        <v>780</v>
      </c>
      <c r="N1055" s="6">
        <f t="shared" si="1366"/>
        <v>0</v>
      </c>
      <c r="O1055" s="6">
        <f t="shared" si="1366"/>
        <v>780</v>
      </c>
      <c r="P1055" s="6">
        <f t="shared" si="1366"/>
        <v>0</v>
      </c>
      <c r="Q1055" s="6">
        <f t="shared" si="1366"/>
        <v>780</v>
      </c>
      <c r="R1055" s="6">
        <f t="shared" si="1368"/>
        <v>780</v>
      </c>
      <c r="S1055" s="6">
        <f t="shared" si="1366"/>
        <v>0</v>
      </c>
      <c r="T1055" s="6">
        <f t="shared" si="1366"/>
        <v>780</v>
      </c>
      <c r="U1055" s="6">
        <f t="shared" si="1366"/>
        <v>0</v>
      </c>
      <c r="V1055" s="6">
        <f t="shared" si="1366"/>
        <v>780</v>
      </c>
      <c r="W1055" s="104"/>
    </row>
    <row r="1056" spans="1:23" ht="15.75" hidden="1" outlineLevel="3" x14ac:dyDescent="0.2">
      <c r="A1056" s="76" t="s">
        <v>605</v>
      </c>
      <c r="B1056" s="76" t="s">
        <v>582</v>
      </c>
      <c r="C1056" s="76" t="s">
        <v>273</v>
      </c>
      <c r="D1056" s="76"/>
      <c r="E1056" s="12" t="s">
        <v>274</v>
      </c>
      <c r="F1056" s="6">
        <f t="shared" si="1366"/>
        <v>780</v>
      </c>
      <c r="G1056" s="6">
        <f t="shared" si="1366"/>
        <v>0</v>
      </c>
      <c r="H1056" s="6">
        <f t="shared" si="1366"/>
        <v>780</v>
      </c>
      <c r="I1056" s="6">
        <f t="shared" si="1366"/>
        <v>0</v>
      </c>
      <c r="J1056" s="6">
        <f t="shared" si="1366"/>
        <v>0</v>
      </c>
      <c r="K1056" s="6">
        <f t="shared" si="1366"/>
        <v>0</v>
      </c>
      <c r="L1056" s="6">
        <f t="shared" si="1366"/>
        <v>780</v>
      </c>
      <c r="M1056" s="6">
        <f t="shared" si="1367"/>
        <v>780</v>
      </c>
      <c r="N1056" s="6">
        <f t="shared" si="1366"/>
        <v>0</v>
      </c>
      <c r="O1056" s="6">
        <f t="shared" si="1366"/>
        <v>780</v>
      </c>
      <c r="P1056" s="6">
        <f t="shared" si="1366"/>
        <v>0</v>
      </c>
      <c r="Q1056" s="6">
        <f t="shared" si="1366"/>
        <v>780</v>
      </c>
      <c r="R1056" s="6">
        <f t="shared" si="1368"/>
        <v>780</v>
      </c>
      <c r="S1056" s="6">
        <f t="shared" si="1366"/>
        <v>0</v>
      </c>
      <c r="T1056" s="6">
        <f t="shared" si="1366"/>
        <v>780</v>
      </c>
      <c r="U1056" s="6">
        <f t="shared" si="1366"/>
        <v>0</v>
      </c>
      <c r="V1056" s="6">
        <f t="shared" si="1366"/>
        <v>780</v>
      </c>
      <c r="W1056" s="104"/>
    </row>
    <row r="1057" spans="1:23" ht="31.5" hidden="1" outlineLevel="4" x14ac:dyDescent="0.2">
      <c r="A1057" s="76" t="s">
        <v>605</v>
      </c>
      <c r="B1057" s="76" t="s">
        <v>582</v>
      </c>
      <c r="C1057" s="76" t="s">
        <v>399</v>
      </c>
      <c r="D1057" s="76"/>
      <c r="E1057" s="12" t="s">
        <v>400</v>
      </c>
      <c r="F1057" s="6">
        <f t="shared" si="1366"/>
        <v>780</v>
      </c>
      <c r="G1057" s="6">
        <f t="shared" si="1366"/>
        <v>0</v>
      </c>
      <c r="H1057" s="6">
        <f t="shared" si="1366"/>
        <v>780</v>
      </c>
      <c r="I1057" s="6">
        <f t="shared" si="1366"/>
        <v>0</v>
      </c>
      <c r="J1057" s="6">
        <f t="shared" si="1366"/>
        <v>0</v>
      </c>
      <c r="K1057" s="6">
        <f t="shared" si="1366"/>
        <v>0</v>
      </c>
      <c r="L1057" s="6">
        <f t="shared" si="1366"/>
        <v>780</v>
      </c>
      <c r="M1057" s="6">
        <f t="shared" si="1367"/>
        <v>780</v>
      </c>
      <c r="N1057" s="6">
        <f t="shared" si="1366"/>
        <v>0</v>
      </c>
      <c r="O1057" s="6">
        <f t="shared" si="1366"/>
        <v>780</v>
      </c>
      <c r="P1057" s="6">
        <f t="shared" si="1366"/>
        <v>0</v>
      </c>
      <c r="Q1057" s="6">
        <f t="shared" si="1366"/>
        <v>780</v>
      </c>
      <c r="R1057" s="6">
        <f t="shared" si="1368"/>
        <v>780</v>
      </c>
      <c r="S1057" s="6">
        <f t="shared" si="1366"/>
        <v>0</v>
      </c>
      <c r="T1057" s="6">
        <f t="shared" si="1366"/>
        <v>780</v>
      </c>
      <c r="U1057" s="6">
        <f t="shared" si="1366"/>
        <v>0</v>
      </c>
      <c r="V1057" s="6">
        <f t="shared" si="1366"/>
        <v>780</v>
      </c>
      <c r="W1057" s="104"/>
    </row>
    <row r="1058" spans="1:23" ht="31.5" hidden="1" outlineLevel="5" x14ac:dyDescent="0.2">
      <c r="A1058" s="76" t="s">
        <v>605</v>
      </c>
      <c r="B1058" s="76" t="s">
        <v>582</v>
      </c>
      <c r="C1058" s="76" t="s">
        <v>401</v>
      </c>
      <c r="D1058" s="76"/>
      <c r="E1058" s="12" t="s">
        <v>402</v>
      </c>
      <c r="F1058" s="6">
        <f t="shared" si="1366"/>
        <v>780</v>
      </c>
      <c r="G1058" s="6">
        <f t="shared" si="1366"/>
        <v>0</v>
      </c>
      <c r="H1058" s="6">
        <f t="shared" si="1366"/>
        <v>780</v>
      </c>
      <c r="I1058" s="6">
        <f t="shared" si="1366"/>
        <v>0</v>
      </c>
      <c r="J1058" s="6">
        <f t="shared" si="1366"/>
        <v>0</v>
      </c>
      <c r="K1058" s="6">
        <f t="shared" si="1366"/>
        <v>0</v>
      </c>
      <c r="L1058" s="6">
        <f t="shared" si="1366"/>
        <v>780</v>
      </c>
      <c r="M1058" s="6">
        <f t="shared" si="1367"/>
        <v>780</v>
      </c>
      <c r="N1058" s="6">
        <f t="shared" si="1366"/>
        <v>0</v>
      </c>
      <c r="O1058" s="6">
        <f t="shared" si="1366"/>
        <v>780</v>
      </c>
      <c r="P1058" s="6">
        <f t="shared" si="1366"/>
        <v>0</v>
      </c>
      <c r="Q1058" s="6">
        <f t="shared" si="1366"/>
        <v>780</v>
      </c>
      <c r="R1058" s="6">
        <f t="shared" si="1368"/>
        <v>780</v>
      </c>
      <c r="S1058" s="6">
        <f t="shared" si="1366"/>
        <v>0</v>
      </c>
      <c r="T1058" s="6">
        <f t="shared" si="1366"/>
        <v>780</v>
      </c>
      <c r="U1058" s="6">
        <f t="shared" si="1366"/>
        <v>0</v>
      </c>
      <c r="V1058" s="6">
        <f t="shared" si="1366"/>
        <v>780</v>
      </c>
      <c r="W1058" s="104"/>
    </row>
    <row r="1059" spans="1:23" ht="15.75" hidden="1" outlineLevel="7" x14ac:dyDescent="0.2">
      <c r="A1059" s="77" t="s">
        <v>605</v>
      </c>
      <c r="B1059" s="77" t="s">
        <v>582</v>
      </c>
      <c r="C1059" s="77" t="s">
        <v>401</v>
      </c>
      <c r="D1059" s="77" t="s">
        <v>21</v>
      </c>
      <c r="E1059" s="13" t="s">
        <v>22</v>
      </c>
      <c r="F1059" s="7">
        <v>780</v>
      </c>
      <c r="G1059" s="7"/>
      <c r="H1059" s="7">
        <f>SUM(F1059:G1059)</f>
        <v>780</v>
      </c>
      <c r="I1059" s="7"/>
      <c r="J1059" s="7"/>
      <c r="K1059" s="7"/>
      <c r="L1059" s="7">
        <f>SUM(H1059:K1059)</f>
        <v>780</v>
      </c>
      <c r="M1059" s="7">
        <v>780</v>
      </c>
      <c r="N1059" s="7"/>
      <c r="O1059" s="7">
        <f>SUM(M1059:N1059)</f>
        <v>780</v>
      </c>
      <c r="P1059" s="7"/>
      <c r="Q1059" s="7">
        <f>SUM(O1059:P1059)</f>
        <v>780</v>
      </c>
      <c r="R1059" s="7">
        <v>780</v>
      </c>
      <c r="S1059" s="7"/>
      <c r="T1059" s="7">
        <f>SUM(R1059:S1059)</f>
        <v>780</v>
      </c>
      <c r="U1059" s="7"/>
      <c r="V1059" s="7">
        <f>SUM(T1059:U1059)</f>
        <v>780</v>
      </c>
      <c r="W1059" s="104"/>
    </row>
    <row r="1060" spans="1:23" ht="15.75" outlineLevel="7" x14ac:dyDescent="0.2">
      <c r="A1060" s="76" t="s">
        <v>605</v>
      </c>
      <c r="B1060" s="76" t="s">
        <v>584</v>
      </c>
      <c r="C1060" s="77"/>
      <c r="D1060" s="77"/>
      <c r="E1060" s="91" t="s">
        <v>585</v>
      </c>
      <c r="F1060" s="6">
        <f t="shared" ref="F1060:V1060" si="1369">F1061+F1093+F1113</f>
        <v>115824.06566000001</v>
      </c>
      <c r="G1060" s="6">
        <f t="shared" si="1369"/>
        <v>-275.87303999999995</v>
      </c>
      <c r="H1060" s="6">
        <f t="shared" si="1369"/>
        <v>115548.19262</v>
      </c>
      <c r="I1060" s="6">
        <f t="shared" si="1369"/>
        <v>5234.3833699999996</v>
      </c>
      <c r="J1060" s="6">
        <f t="shared" si="1369"/>
        <v>47.58</v>
      </c>
      <c r="K1060" s="6">
        <f t="shared" si="1369"/>
        <v>-69736.003490000003</v>
      </c>
      <c r="L1060" s="6">
        <f t="shared" si="1369"/>
        <v>51094.149999999994</v>
      </c>
      <c r="M1060" s="6">
        <f t="shared" si="1369"/>
        <v>116887.30136000001</v>
      </c>
      <c r="N1060" s="6">
        <f t="shared" si="1369"/>
        <v>0</v>
      </c>
      <c r="O1060" s="6">
        <f t="shared" si="1369"/>
        <v>116887.30136000001</v>
      </c>
      <c r="P1060" s="6">
        <f t="shared" si="1369"/>
        <v>-93469.8</v>
      </c>
      <c r="Q1060" s="6">
        <f t="shared" si="1369"/>
        <v>23417.501360000002</v>
      </c>
      <c r="R1060" s="6">
        <f t="shared" si="1369"/>
        <v>109188.50000000001</v>
      </c>
      <c r="S1060" s="6">
        <f t="shared" si="1369"/>
        <v>0</v>
      </c>
      <c r="T1060" s="6">
        <f t="shared" si="1369"/>
        <v>109188.50000000001</v>
      </c>
      <c r="U1060" s="6">
        <f t="shared" si="1369"/>
        <v>-93249.3</v>
      </c>
      <c r="V1060" s="6">
        <f t="shared" si="1369"/>
        <v>15939.2</v>
      </c>
      <c r="W1060" s="104"/>
    </row>
    <row r="1061" spans="1:23" ht="15.75" outlineLevel="1" collapsed="1" x14ac:dyDescent="0.2">
      <c r="A1061" s="76" t="s">
        <v>605</v>
      </c>
      <c r="B1061" s="76" t="s">
        <v>586</v>
      </c>
      <c r="C1061" s="76"/>
      <c r="D1061" s="76"/>
      <c r="E1061" s="12" t="s">
        <v>587</v>
      </c>
      <c r="F1061" s="6">
        <f>F1062+F1067</f>
        <v>6511.5</v>
      </c>
      <c r="G1061" s="6">
        <f t="shared" ref="G1061:J1061" si="1370">G1062+G1067</f>
        <v>-275.87303999999995</v>
      </c>
      <c r="H1061" s="6">
        <f t="shared" si="1370"/>
        <v>6235.6269600000005</v>
      </c>
      <c r="I1061" s="6">
        <f t="shared" si="1370"/>
        <v>5324.7833699999992</v>
      </c>
      <c r="J1061" s="6">
        <f t="shared" si="1370"/>
        <v>47.58</v>
      </c>
      <c r="K1061" s="6">
        <f t="shared" ref="K1061:L1061" si="1371">K1062+K1067</f>
        <v>9179.5943200000002</v>
      </c>
      <c r="L1061" s="6">
        <f t="shared" si="1371"/>
        <v>20787.584649999997</v>
      </c>
      <c r="M1061" s="6">
        <f>M1062+M1067</f>
        <v>5590.8</v>
      </c>
      <c r="N1061" s="6">
        <f t="shared" ref="N1061" si="1372">N1062+N1067</f>
        <v>0</v>
      </c>
      <c r="O1061" s="6">
        <f t="shared" ref="O1061:Q1061" si="1373">O1062+O1067</f>
        <v>5590.8</v>
      </c>
      <c r="P1061" s="6">
        <f t="shared" si="1373"/>
        <v>280.5</v>
      </c>
      <c r="Q1061" s="6">
        <f t="shared" si="1373"/>
        <v>5871.3</v>
      </c>
      <c r="R1061" s="6">
        <f>R1062+R1067</f>
        <v>4761.3</v>
      </c>
      <c r="S1061" s="6">
        <f t="shared" ref="S1061" si="1374">S1062+S1067</f>
        <v>0</v>
      </c>
      <c r="T1061" s="6">
        <f t="shared" ref="T1061:V1061" si="1375">T1062+T1067</f>
        <v>4761.3</v>
      </c>
      <c r="U1061" s="6">
        <f t="shared" si="1375"/>
        <v>280.5</v>
      </c>
      <c r="V1061" s="6">
        <f t="shared" si="1375"/>
        <v>5041.8</v>
      </c>
      <c r="W1061" s="104"/>
    </row>
    <row r="1062" spans="1:23" ht="31.5" hidden="1" outlineLevel="2" x14ac:dyDescent="0.2">
      <c r="A1062" s="76" t="s">
        <v>605</v>
      </c>
      <c r="B1062" s="76" t="s">
        <v>586</v>
      </c>
      <c r="C1062" s="76" t="s">
        <v>54</v>
      </c>
      <c r="D1062" s="76"/>
      <c r="E1062" s="12" t="s">
        <v>55</v>
      </c>
      <c r="F1062" s="6">
        <f t="shared" ref="F1062:V1062" si="1376">F1063</f>
        <v>15.3</v>
      </c>
      <c r="G1062" s="6">
        <f t="shared" si="1376"/>
        <v>0</v>
      </c>
      <c r="H1062" s="6">
        <f t="shared" si="1376"/>
        <v>15.3</v>
      </c>
      <c r="I1062" s="6">
        <f t="shared" si="1376"/>
        <v>0</v>
      </c>
      <c r="J1062" s="6">
        <f t="shared" si="1376"/>
        <v>0</v>
      </c>
      <c r="K1062" s="6">
        <f t="shared" si="1376"/>
        <v>0</v>
      </c>
      <c r="L1062" s="6">
        <f t="shared" si="1376"/>
        <v>15.3</v>
      </c>
      <c r="M1062" s="6">
        <f t="shared" si="1376"/>
        <v>15.3</v>
      </c>
      <c r="N1062" s="6">
        <f t="shared" si="1376"/>
        <v>0</v>
      </c>
      <c r="O1062" s="6">
        <f t="shared" si="1376"/>
        <v>15.3</v>
      </c>
      <c r="P1062" s="6">
        <f t="shared" si="1376"/>
        <v>0</v>
      </c>
      <c r="Q1062" s="6">
        <f t="shared" si="1376"/>
        <v>15.3</v>
      </c>
      <c r="R1062" s="6">
        <f>R1063</f>
        <v>15.3</v>
      </c>
      <c r="S1062" s="6">
        <f t="shared" si="1376"/>
        <v>0</v>
      </c>
      <c r="T1062" s="6">
        <f t="shared" si="1376"/>
        <v>15.3</v>
      </c>
      <c r="U1062" s="6">
        <f t="shared" si="1376"/>
        <v>0</v>
      </c>
      <c r="V1062" s="6">
        <f t="shared" si="1376"/>
        <v>15.3</v>
      </c>
      <c r="W1062" s="104"/>
    </row>
    <row r="1063" spans="1:23" ht="17.25" hidden="1" customHeight="1" outlineLevel="3" x14ac:dyDescent="0.2">
      <c r="A1063" s="76" t="s">
        <v>605</v>
      </c>
      <c r="B1063" s="76" t="s">
        <v>586</v>
      </c>
      <c r="C1063" s="76" t="s">
        <v>56</v>
      </c>
      <c r="D1063" s="76"/>
      <c r="E1063" s="12" t="s">
        <v>57</v>
      </c>
      <c r="F1063" s="6">
        <f t="shared" ref="F1063:V1063" si="1377">F1064</f>
        <v>15.3</v>
      </c>
      <c r="G1063" s="6">
        <f t="shared" si="1377"/>
        <v>0</v>
      </c>
      <c r="H1063" s="6">
        <f t="shared" si="1377"/>
        <v>15.3</v>
      </c>
      <c r="I1063" s="6">
        <f t="shared" si="1377"/>
        <v>0</v>
      </c>
      <c r="J1063" s="6">
        <f t="shared" si="1377"/>
        <v>0</v>
      </c>
      <c r="K1063" s="6">
        <f t="shared" si="1377"/>
        <v>0</v>
      </c>
      <c r="L1063" s="6">
        <f t="shared" si="1377"/>
        <v>15.3</v>
      </c>
      <c r="M1063" s="6">
        <f>M1064</f>
        <v>15.3</v>
      </c>
      <c r="N1063" s="6">
        <f t="shared" si="1377"/>
        <v>0</v>
      </c>
      <c r="O1063" s="6">
        <f t="shared" si="1377"/>
        <v>15.3</v>
      </c>
      <c r="P1063" s="6">
        <f t="shared" si="1377"/>
        <v>0</v>
      </c>
      <c r="Q1063" s="6">
        <f t="shared" si="1377"/>
        <v>15.3</v>
      </c>
      <c r="R1063" s="6">
        <f>R1064</f>
        <v>15.3</v>
      </c>
      <c r="S1063" s="6">
        <f t="shared" si="1377"/>
        <v>0</v>
      </c>
      <c r="T1063" s="6">
        <f t="shared" si="1377"/>
        <v>15.3</v>
      </c>
      <c r="U1063" s="6">
        <f t="shared" si="1377"/>
        <v>0</v>
      </c>
      <c r="V1063" s="6">
        <f t="shared" si="1377"/>
        <v>15.3</v>
      </c>
      <c r="W1063" s="104"/>
    </row>
    <row r="1064" spans="1:23" ht="18.75" hidden="1" customHeight="1" outlineLevel="4" x14ac:dyDescent="0.2">
      <c r="A1064" s="76" t="s">
        <v>605</v>
      </c>
      <c r="B1064" s="76" t="s">
        <v>586</v>
      </c>
      <c r="C1064" s="76" t="s">
        <v>383</v>
      </c>
      <c r="D1064" s="76"/>
      <c r="E1064" s="12" t="s">
        <v>384</v>
      </c>
      <c r="F1064" s="6">
        <f t="shared" ref="F1064:V1065" si="1378">F1065</f>
        <v>15.3</v>
      </c>
      <c r="G1064" s="6">
        <f t="shared" si="1378"/>
        <v>0</v>
      </c>
      <c r="H1064" s="6">
        <f t="shared" si="1378"/>
        <v>15.3</v>
      </c>
      <c r="I1064" s="6">
        <f t="shared" si="1378"/>
        <v>0</v>
      </c>
      <c r="J1064" s="6">
        <f t="shared" si="1378"/>
        <v>0</v>
      </c>
      <c r="K1064" s="6">
        <f t="shared" si="1378"/>
        <v>0</v>
      </c>
      <c r="L1064" s="6">
        <f t="shared" si="1378"/>
        <v>15.3</v>
      </c>
      <c r="M1064" s="6">
        <f t="shared" si="1378"/>
        <v>15.3</v>
      </c>
      <c r="N1064" s="6">
        <f t="shared" si="1378"/>
        <v>0</v>
      </c>
      <c r="O1064" s="6">
        <f t="shared" si="1378"/>
        <v>15.3</v>
      </c>
      <c r="P1064" s="6">
        <f t="shared" si="1378"/>
        <v>0</v>
      </c>
      <c r="Q1064" s="6">
        <f t="shared" si="1378"/>
        <v>15.3</v>
      </c>
      <c r="R1064" s="6">
        <f t="shared" ref="R1064:R1065" si="1379">R1065</f>
        <v>15.3</v>
      </c>
      <c r="S1064" s="6">
        <f t="shared" si="1378"/>
        <v>0</v>
      </c>
      <c r="T1064" s="6">
        <f t="shared" si="1378"/>
        <v>15.3</v>
      </c>
      <c r="U1064" s="6">
        <f t="shared" si="1378"/>
        <v>0</v>
      </c>
      <c r="V1064" s="6">
        <f t="shared" si="1378"/>
        <v>15.3</v>
      </c>
      <c r="W1064" s="104"/>
    </row>
    <row r="1065" spans="1:23" ht="15.75" hidden="1" outlineLevel="5" x14ac:dyDescent="0.2">
      <c r="A1065" s="76" t="s">
        <v>605</v>
      </c>
      <c r="B1065" s="76" t="s">
        <v>586</v>
      </c>
      <c r="C1065" s="76" t="s">
        <v>385</v>
      </c>
      <c r="D1065" s="76"/>
      <c r="E1065" s="12" t="s">
        <v>386</v>
      </c>
      <c r="F1065" s="6">
        <f t="shared" si="1378"/>
        <v>15.3</v>
      </c>
      <c r="G1065" s="6">
        <f t="shared" si="1378"/>
        <v>0</v>
      </c>
      <c r="H1065" s="6">
        <f t="shared" si="1378"/>
        <v>15.3</v>
      </c>
      <c r="I1065" s="6">
        <f t="shared" si="1378"/>
        <v>0</v>
      </c>
      <c r="J1065" s="6">
        <f t="shared" si="1378"/>
        <v>0</v>
      </c>
      <c r="K1065" s="6">
        <f t="shared" si="1378"/>
        <v>0</v>
      </c>
      <c r="L1065" s="6">
        <f t="shared" si="1378"/>
        <v>15.3</v>
      </c>
      <c r="M1065" s="6">
        <f t="shared" si="1378"/>
        <v>15.3</v>
      </c>
      <c r="N1065" s="6">
        <f t="shared" si="1378"/>
        <v>0</v>
      </c>
      <c r="O1065" s="6">
        <f t="shared" si="1378"/>
        <v>15.3</v>
      </c>
      <c r="P1065" s="6">
        <f t="shared" si="1378"/>
        <v>0</v>
      </c>
      <c r="Q1065" s="6">
        <f t="shared" si="1378"/>
        <v>15.3</v>
      </c>
      <c r="R1065" s="6">
        <f t="shared" si="1379"/>
        <v>15.3</v>
      </c>
      <c r="S1065" s="6">
        <f t="shared" si="1378"/>
        <v>0</v>
      </c>
      <c r="T1065" s="6">
        <f t="shared" si="1378"/>
        <v>15.3</v>
      </c>
      <c r="U1065" s="6">
        <f t="shared" si="1378"/>
        <v>0</v>
      </c>
      <c r="V1065" s="6">
        <f t="shared" si="1378"/>
        <v>15.3</v>
      </c>
      <c r="W1065" s="104"/>
    </row>
    <row r="1066" spans="1:23" ht="15.75" hidden="1" outlineLevel="7" x14ac:dyDescent="0.2">
      <c r="A1066" s="77" t="s">
        <v>605</v>
      </c>
      <c r="B1066" s="77" t="s">
        <v>586</v>
      </c>
      <c r="C1066" s="77" t="s">
        <v>385</v>
      </c>
      <c r="D1066" s="77" t="s">
        <v>7</v>
      </c>
      <c r="E1066" s="13" t="s">
        <v>8</v>
      </c>
      <c r="F1066" s="7">
        <v>15.3</v>
      </c>
      <c r="G1066" s="7"/>
      <c r="H1066" s="7">
        <f>SUM(F1066:G1066)</f>
        <v>15.3</v>
      </c>
      <c r="I1066" s="7"/>
      <c r="J1066" s="7"/>
      <c r="K1066" s="7"/>
      <c r="L1066" s="7">
        <f>SUM(H1066:K1066)</f>
        <v>15.3</v>
      </c>
      <c r="M1066" s="7">
        <v>15.3</v>
      </c>
      <c r="N1066" s="7"/>
      <c r="O1066" s="7">
        <f>SUM(M1066:N1066)</f>
        <v>15.3</v>
      </c>
      <c r="P1066" s="7"/>
      <c r="Q1066" s="7">
        <f>SUM(O1066:P1066)</f>
        <v>15.3</v>
      </c>
      <c r="R1066" s="7">
        <v>15.3</v>
      </c>
      <c r="S1066" s="7"/>
      <c r="T1066" s="7">
        <f>SUM(R1066:S1066)</f>
        <v>15.3</v>
      </c>
      <c r="U1066" s="7"/>
      <c r="V1066" s="7">
        <f>SUM(T1066:U1066)</f>
        <v>15.3</v>
      </c>
      <c r="W1066" s="104"/>
    </row>
    <row r="1067" spans="1:23" ht="30" customHeight="1" outlineLevel="2" x14ac:dyDescent="0.2">
      <c r="A1067" s="76" t="s">
        <v>605</v>
      </c>
      <c r="B1067" s="76" t="s">
        <v>586</v>
      </c>
      <c r="C1067" s="76" t="s">
        <v>271</v>
      </c>
      <c r="D1067" s="76"/>
      <c r="E1067" s="12" t="s">
        <v>272</v>
      </c>
      <c r="F1067" s="6">
        <f>F1068</f>
        <v>6496.2</v>
      </c>
      <c r="G1067" s="6">
        <f t="shared" ref="G1067:L1067" si="1380">G1068</f>
        <v>-275.87303999999995</v>
      </c>
      <c r="H1067" s="6">
        <f t="shared" si="1380"/>
        <v>6220.3269600000003</v>
      </c>
      <c r="I1067" s="6">
        <f t="shared" si="1380"/>
        <v>5324.7833699999992</v>
      </c>
      <c r="J1067" s="6">
        <f t="shared" si="1380"/>
        <v>47.58</v>
      </c>
      <c r="K1067" s="6">
        <f t="shared" si="1380"/>
        <v>9179.5943200000002</v>
      </c>
      <c r="L1067" s="6">
        <f t="shared" si="1380"/>
        <v>20772.284649999998</v>
      </c>
      <c r="M1067" s="6">
        <f t="shared" ref="M1067:R1067" si="1381">M1068</f>
        <v>5575.5</v>
      </c>
      <c r="N1067" s="6">
        <f t="shared" ref="N1067" si="1382">N1068</f>
        <v>0</v>
      </c>
      <c r="O1067" s="6">
        <f t="shared" ref="O1067:Q1067" si="1383">O1068</f>
        <v>5575.5</v>
      </c>
      <c r="P1067" s="6">
        <f t="shared" si="1383"/>
        <v>280.5</v>
      </c>
      <c r="Q1067" s="6">
        <f t="shared" si="1383"/>
        <v>5856</v>
      </c>
      <c r="R1067" s="6">
        <f t="shared" si="1381"/>
        <v>4746</v>
      </c>
      <c r="S1067" s="6">
        <f t="shared" ref="S1067" si="1384">S1068</f>
        <v>0</v>
      </c>
      <c r="T1067" s="6">
        <f t="shared" ref="T1067:V1067" si="1385">T1068</f>
        <v>4746</v>
      </c>
      <c r="U1067" s="6">
        <f t="shared" si="1385"/>
        <v>280.5</v>
      </c>
      <c r="V1067" s="6">
        <f t="shared" si="1385"/>
        <v>5026.5</v>
      </c>
      <c r="W1067" s="104"/>
    </row>
    <row r="1068" spans="1:23" ht="15.75" outlineLevel="3" x14ac:dyDescent="0.2">
      <c r="A1068" s="76" t="s">
        <v>605</v>
      </c>
      <c r="B1068" s="76" t="s">
        <v>586</v>
      </c>
      <c r="C1068" s="76" t="s">
        <v>273</v>
      </c>
      <c r="D1068" s="76"/>
      <c r="E1068" s="12" t="s">
        <v>274</v>
      </c>
      <c r="F1068" s="6">
        <f>F1069+F1081</f>
        <v>6496.2</v>
      </c>
      <c r="G1068" s="6">
        <f t="shared" ref="G1068:H1068" si="1386">G1069+G1081</f>
        <v>-275.87303999999995</v>
      </c>
      <c r="H1068" s="6">
        <f t="shared" si="1386"/>
        <v>6220.3269600000003</v>
      </c>
      <c r="I1068" s="6">
        <f t="shared" ref="I1068" si="1387">I1069+I1081+I1086</f>
        <v>5324.7833699999992</v>
      </c>
      <c r="J1068" s="6">
        <f>J1069+J1081+J1086</f>
        <v>47.58</v>
      </c>
      <c r="K1068" s="6">
        <f t="shared" ref="K1068:V1068" si="1388">K1069+K1081+K1086</f>
        <v>9179.5943200000002</v>
      </c>
      <c r="L1068" s="6">
        <f t="shared" si="1388"/>
        <v>20772.284649999998</v>
      </c>
      <c r="M1068" s="6">
        <f t="shared" si="1388"/>
        <v>5575.5</v>
      </c>
      <c r="N1068" s="6">
        <f t="shared" si="1388"/>
        <v>0</v>
      </c>
      <c r="O1068" s="6">
        <f t="shared" si="1388"/>
        <v>5575.5</v>
      </c>
      <c r="P1068" s="6">
        <f t="shared" si="1388"/>
        <v>280.5</v>
      </c>
      <c r="Q1068" s="6">
        <f t="shared" si="1388"/>
        <v>5856</v>
      </c>
      <c r="R1068" s="6">
        <f t="shared" si="1388"/>
        <v>4746</v>
      </c>
      <c r="S1068" s="6">
        <f t="shared" si="1388"/>
        <v>0</v>
      </c>
      <c r="T1068" s="6">
        <f t="shared" si="1388"/>
        <v>4746</v>
      </c>
      <c r="U1068" s="6">
        <f t="shared" si="1388"/>
        <v>280.5</v>
      </c>
      <c r="V1068" s="6">
        <f t="shared" si="1388"/>
        <v>5026.5</v>
      </c>
      <c r="W1068" s="104"/>
    </row>
    <row r="1069" spans="1:23" ht="31.5" outlineLevel="4" x14ac:dyDescent="0.2">
      <c r="A1069" s="76" t="s">
        <v>605</v>
      </c>
      <c r="B1069" s="76" t="s">
        <v>586</v>
      </c>
      <c r="C1069" s="76" t="s">
        <v>275</v>
      </c>
      <c r="D1069" s="76"/>
      <c r="E1069" s="12" t="s">
        <v>276</v>
      </c>
      <c r="F1069" s="6">
        <f>F1074+F1077</f>
        <v>1407.5</v>
      </c>
      <c r="G1069" s="6">
        <f t="shared" ref="G1069:H1069" si="1389">G1074+G1077</f>
        <v>-275.87303999999995</v>
      </c>
      <c r="H1069" s="6">
        <f t="shared" si="1389"/>
        <v>1131.6269600000001</v>
      </c>
      <c r="I1069" s="6">
        <f>I1074+I1077+I1079+I1072+I1070</f>
        <v>2713.28087</v>
      </c>
      <c r="J1069" s="6">
        <f t="shared" ref="J1069:V1069" si="1390">J1074+J1077+J1079+J1072+J1070</f>
        <v>0</v>
      </c>
      <c r="K1069" s="6">
        <f t="shared" si="1390"/>
        <v>9042.0943200000002</v>
      </c>
      <c r="L1069" s="6">
        <f t="shared" si="1390"/>
        <v>12887.00215</v>
      </c>
      <c r="M1069" s="6">
        <f t="shared" si="1390"/>
        <v>1358.1</v>
      </c>
      <c r="N1069" s="6">
        <f t="shared" si="1390"/>
        <v>0</v>
      </c>
      <c r="O1069" s="6">
        <f t="shared" si="1390"/>
        <v>1358.1</v>
      </c>
      <c r="P1069" s="6">
        <f t="shared" si="1390"/>
        <v>280.5</v>
      </c>
      <c r="Q1069" s="6">
        <f t="shared" si="1390"/>
        <v>1638.6</v>
      </c>
      <c r="R1069" s="6">
        <f t="shared" si="1390"/>
        <v>1336.6</v>
      </c>
      <c r="S1069" s="6">
        <f t="shared" si="1390"/>
        <v>0</v>
      </c>
      <c r="T1069" s="6">
        <f t="shared" si="1390"/>
        <v>1336.6</v>
      </c>
      <c r="U1069" s="6">
        <f t="shared" si="1390"/>
        <v>280.5</v>
      </c>
      <c r="V1069" s="6">
        <f t="shared" si="1390"/>
        <v>1617.1</v>
      </c>
      <c r="W1069" s="104"/>
    </row>
    <row r="1070" spans="1:23" ht="15.75" outlineLevel="4" x14ac:dyDescent="0.2">
      <c r="A1070" s="76" t="s">
        <v>513</v>
      </c>
      <c r="B1070" s="76" t="s">
        <v>586</v>
      </c>
      <c r="C1070" s="76" t="s">
        <v>692</v>
      </c>
      <c r="D1070" s="76"/>
      <c r="E1070" s="12" t="s">
        <v>693</v>
      </c>
      <c r="F1070" s="6"/>
      <c r="G1070" s="6">
        <f t="shared" ref="G1070:L1070" si="1391">G1071</f>
        <v>6500</v>
      </c>
      <c r="H1070" s="6">
        <f t="shared" si="1391"/>
        <v>0</v>
      </c>
      <c r="I1070" s="6">
        <f t="shared" si="1391"/>
        <v>0</v>
      </c>
      <c r="J1070" s="6">
        <f t="shared" si="1391"/>
        <v>0</v>
      </c>
      <c r="K1070" s="6">
        <f t="shared" si="1391"/>
        <v>8350</v>
      </c>
      <c r="L1070" s="6">
        <f t="shared" si="1391"/>
        <v>8350</v>
      </c>
      <c r="M1070" s="6"/>
      <c r="N1070" s="6"/>
      <c r="O1070" s="6"/>
      <c r="P1070" s="6"/>
      <c r="Q1070" s="6"/>
      <c r="R1070" s="6"/>
      <c r="S1070" s="6"/>
      <c r="T1070" s="6"/>
      <c r="U1070" s="6"/>
      <c r="V1070" s="6"/>
      <c r="W1070" s="104"/>
    </row>
    <row r="1071" spans="1:23" ht="31.5" outlineLevel="4" x14ac:dyDescent="0.2">
      <c r="A1071" s="77" t="s">
        <v>513</v>
      </c>
      <c r="B1071" s="77" t="s">
        <v>586</v>
      </c>
      <c r="C1071" s="77" t="s">
        <v>692</v>
      </c>
      <c r="D1071" s="77" t="s">
        <v>70</v>
      </c>
      <c r="E1071" s="13" t="s">
        <v>71</v>
      </c>
      <c r="F1071" s="6"/>
      <c r="G1071" s="7">
        <v>6500</v>
      </c>
      <c r="H1071" s="7"/>
      <c r="I1071" s="7"/>
      <c r="J1071" s="7"/>
      <c r="K1071" s="7">
        <f>6500+1850</f>
        <v>8350</v>
      </c>
      <c r="L1071" s="7">
        <f>SUM(H1071:K1071)</f>
        <v>8350</v>
      </c>
      <c r="M1071" s="6"/>
      <c r="N1071" s="6"/>
      <c r="O1071" s="6"/>
      <c r="P1071" s="6"/>
      <c r="Q1071" s="6"/>
      <c r="R1071" s="6"/>
      <c r="S1071" s="6"/>
      <c r="T1071" s="6"/>
      <c r="U1071" s="6"/>
      <c r="V1071" s="6"/>
      <c r="W1071" s="104"/>
    </row>
    <row r="1072" spans="1:23" ht="15.75" outlineLevel="4" x14ac:dyDescent="0.2">
      <c r="A1072" s="76" t="s">
        <v>605</v>
      </c>
      <c r="B1072" s="76" t="s">
        <v>586</v>
      </c>
      <c r="C1072" s="76" t="s">
        <v>768</v>
      </c>
      <c r="D1072" s="76"/>
      <c r="E1072" s="12" t="s">
        <v>769</v>
      </c>
      <c r="F1072" s="6"/>
      <c r="G1072" s="6"/>
      <c r="H1072" s="6"/>
      <c r="I1072" s="6">
        <f t="shared" ref="I1072:V1072" si="1392">I1073</f>
        <v>0</v>
      </c>
      <c r="J1072" s="6">
        <f t="shared" si="1392"/>
        <v>0</v>
      </c>
      <c r="K1072" s="6">
        <f t="shared" si="1392"/>
        <v>692.09432000000004</v>
      </c>
      <c r="L1072" s="6">
        <f t="shared" si="1392"/>
        <v>692.09432000000004</v>
      </c>
      <c r="M1072" s="6">
        <f t="shared" si="1392"/>
        <v>0</v>
      </c>
      <c r="N1072" s="6">
        <f t="shared" si="1392"/>
        <v>0</v>
      </c>
      <c r="O1072" s="6">
        <f t="shared" si="1392"/>
        <v>0</v>
      </c>
      <c r="P1072" s="6">
        <f t="shared" si="1392"/>
        <v>280.5</v>
      </c>
      <c r="Q1072" s="6">
        <f t="shared" si="1392"/>
        <v>280.5</v>
      </c>
      <c r="R1072" s="6">
        <f t="shared" si="1392"/>
        <v>0</v>
      </c>
      <c r="S1072" s="6">
        <f t="shared" si="1392"/>
        <v>0</v>
      </c>
      <c r="T1072" s="6">
        <f t="shared" si="1392"/>
        <v>0</v>
      </c>
      <c r="U1072" s="6">
        <f t="shared" si="1392"/>
        <v>280.5</v>
      </c>
      <c r="V1072" s="6">
        <f t="shared" si="1392"/>
        <v>280.5</v>
      </c>
      <c r="W1072" s="104"/>
    </row>
    <row r="1073" spans="1:23" ht="31.5" outlineLevel="4" collapsed="1" x14ac:dyDescent="0.2">
      <c r="A1073" s="77" t="s">
        <v>605</v>
      </c>
      <c r="B1073" s="77" t="s">
        <v>586</v>
      </c>
      <c r="C1073" s="77" t="s">
        <v>768</v>
      </c>
      <c r="D1073" s="77" t="s">
        <v>70</v>
      </c>
      <c r="E1073" s="13" t="s">
        <v>71</v>
      </c>
      <c r="F1073" s="7"/>
      <c r="G1073" s="7"/>
      <c r="H1073" s="7"/>
      <c r="I1073" s="7"/>
      <c r="J1073" s="7"/>
      <c r="K1073" s="7">
        <v>692.09432000000004</v>
      </c>
      <c r="L1073" s="7">
        <f>SUM(H1073:K1073)</f>
        <v>692.09432000000004</v>
      </c>
      <c r="M1073" s="6"/>
      <c r="N1073" s="6"/>
      <c r="O1073" s="6"/>
      <c r="P1073" s="7">
        <v>280.5</v>
      </c>
      <c r="Q1073" s="7">
        <f>SUM(O1073:P1073)</f>
        <v>280.5</v>
      </c>
      <c r="R1073" s="6"/>
      <c r="S1073" s="6"/>
      <c r="T1073" s="6"/>
      <c r="U1073" s="7">
        <v>280.5</v>
      </c>
      <c r="V1073" s="7">
        <f>SUM(T1073:U1073)</f>
        <v>280.5</v>
      </c>
      <c r="W1073" s="104"/>
    </row>
    <row r="1074" spans="1:23" ht="15.75" hidden="1" outlineLevel="5" x14ac:dyDescent="0.2">
      <c r="A1074" s="76" t="s">
        <v>605</v>
      </c>
      <c r="B1074" s="76" t="s">
        <v>586</v>
      </c>
      <c r="C1074" s="76" t="s">
        <v>403</v>
      </c>
      <c r="D1074" s="76"/>
      <c r="E1074" s="12" t="s">
        <v>404</v>
      </c>
      <c r="F1074" s="6">
        <f>F1075+F1076</f>
        <v>215</v>
      </c>
      <c r="G1074" s="6">
        <f t="shared" ref="G1074:J1074" si="1393">G1075+G1076</f>
        <v>0</v>
      </c>
      <c r="H1074" s="6">
        <f t="shared" si="1393"/>
        <v>215</v>
      </c>
      <c r="I1074" s="6">
        <f t="shared" si="1393"/>
        <v>0</v>
      </c>
      <c r="J1074" s="6">
        <f t="shared" si="1393"/>
        <v>0</v>
      </c>
      <c r="K1074" s="6">
        <f t="shared" ref="K1074:L1074" si="1394">K1075+K1076</f>
        <v>0</v>
      </c>
      <c r="L1074" s="6">
        <f t="shared" si="1394"/>
        <v>215</v>
      </c>
      <c r="M1074" s="6">
        <f t="shared" ref="M1074:R1074" si="1395">M1075+M1076</f>
        <v>165.60000000000002</v>
      </c>
      <c r="N1074" s="6">
        <f t="shared" ref="N1074" si="1396">N1075+N1076</f>
        <v>0</v>
      </c>
      <c r="O1074" s="6">
        <f t="shared" ref="O1074:Q1074" si="1397">O1075+O1076</f>
        <v>165.60000000000002</v>
      </c>
      <c r="P1074" s="6">
        <f t="shared" si="1397"/>
        <v>0</v>
      </c>
      <c r="Q1074" s="6">
        <f t="shared" si="1397"/>
        <v>165.60000000000002</v>
      </c>
      <c r="R1074" s="6">
        <f t="shared" si="1395"/>
        <v>144.10000000000002</v>
      </c>
      <c r="S1074" s="6">
        <f t="shared" ref="S1074" si="1398">S1075+S1076</f>
        <v>0</v>
      </c>
      <c r="T1074" s="6">
        <f t="shared" ref="T1074:V1074" si="1399">T1075+T1076</f>
        <v>144.10000000000002</v>
      </c>
      <c r="U1074" s="6">
        <f t="shared" si="1399"/>
        <v>0</v>
      </c>
      <c r="V1074" s="6">
        <f t="shared" si="1399"/>
        <v>144.10000000000002</v>
      </c>
      <c r="W1074" s="104"/>
    </row>
    <row r="1075" spans="1:23" ht="15.75" hidden="1" outlineLevel="7" x14ac:dyDescent="0.2">
      <c r="A1075" s="77" t="s">
        <v>605</v>
      </c>
      <c r="B1075" s="77" t="s">
        <v>586</v>
      </c>
      <c r="C1075" s="77" t="s">
        <v>403</v>
      </c>
      <c r="D1075" s="77" t="s">
        <v>7</v>
      </c>
      <c r="E1075" s="13" t="s">
        <v>8</v>
      </c>
      <c r="F1075" s="7">
        <v>120</v>
      </c>
      <c r="G1075" s="7"/>
      <c r="H1075" s="7">
        <f t="shared" ref="H1075:H1076" si="1400">SUM(F1075:G1075)</f>
        <v>120</v>
      </c>
      <c r="I1075" s="7"/>
      <c r="J1075" s="7"/>
      <c r="K1075" s="7"/>
      <c r="L1075" s="7">
        <f>SUM(H1075:K1075)</f>
        <v>120</v>
      </c>
      <c r="M1075" s="7">
        <v>92.4</v>
      </c>
      <c r="N1075" s="7"/>
      <c r="O1075" s="7">
        <f t="shared" ref="O1075:O1076" si="1401">SUM(M1075:N1075)</f>
        <v>92.4</v>
      </c>
      <c r="P1075" s="7"/>
      <c r="Q1075" s="7">
        <f t="shared" ref="Q1075:Q1076" si="1402">SUM(O1075:P1075)</f>
        <v>92.4</v>
      </c>
      <c r="R1075" s="7">
        <v>80.400000000000006</v>
      </c>
      <c r="S1075" s="7"/>
      <c r="T1075" s="7">
        <f t="shared" ref="T1075:T1076" si="1403">SUM(R1075:S1075)</f>
        <v>80.400000000000006</v>
      </c>
      <c r="U1075" s="7"/>
      <c r="V1075" s="7">
        <f t="shared" ref="V1075:V1076" si="1404">SUM(T1075:U1075)</f>
        <v>80.400000000000006</v>
      </c>
      <c r="W1075" s="104"/>
    </row>
    <row r="1076" spans="1:23" ht="31.5" hidden="1" outlineLevel="7" x14ac:dyDescent="0.2">
      <c r="A1076" s="77" t="s">
        <v>605</v>
      </c>
      <c r="B1076" s="77" t="s">
        <v>586</v>
      </c>
      <c r="C1076" s="77" t="s">
        <v>403</v>
      </c>
      <c r="D1076" s="77" t="s">
        <v>70</v>
      </c>
      <c r="E1076" s="13" t="s">
        <v>71</v>
      </c>
      <c r="F1076" s="7">
        <v>95</v>
      </c>
      <c r="G1076" s="7"/>
      <c r="H1076" s="7">
        <f t="shared" si="1400"/>
        <v>95</v>
      </c>
      <c r="I1076" s="7"/>
      <c r="J1076" s="7"/>
      <c r="K1076" s="7"/>
      <c r="L1076" s="7">
        <f>SUM(H1076:K1076)</f>
        <v>95</v>
      </c>
      <c r="M1076" s="7">
        <v>73.2</v>
      </c>
      <c r="N1076" s="7"/>
      <c r="O1076" s="7">
        <f t="shared" si="1401"/>
        <v>73.2</v>
      </c>
      <c r="P1076" s="7"/>
      <c r="Q1076" s="7">
        <f t="shared" si="1402"/>
        <v>73.2</v>
      </c>
      <c r="R1076" s="7">
        <v>63.7</v>
      </c>
      <c r="S1076" s="7"/>
      <c r="T1076" s="7">
        <f t="shared" si="1403"/>
        <v>63.7</v>
      </c>
      <c r="U1076" s="7"/>
      <c r="V1076" s="7">
        <f t="shared" si="1404"/>
        <v>63.7</v>
      </c>
      <c r="W1076" s="104"/>
    </row>
    <row r="1077" spans="1:23" ht="47.25" hidden="1" outlineLevel="7" x14ac:dyDescent="0.2">
      <c r="A1077" s="76" t="s">
        <v>605</v>
      </c>
      <c r="B1077" s="76" t="s">
        <v>586</v>
      </c>
      <c r="C1077" s="76" t="s">
        <v>474</v>
      </c>
      <c r="D1077" s="77"/>
      <c r="E1077" s="12" t="s">
        <v>477</v>
      </c>
      <c r="F1077" s="6">
        <f>F1078</f>
        <v>1192.5</v>
      </c>
      <c r="G1077" s="6">
        <f t="shared" ref="G1077:L1079" si="1405">G1078</f>
        <v>-275.87303999999995</v>
      </c>
      <c r="H1077" s="6">
        <f t="shared" si="1405"/>
        <v>916.62696000000005</v>
      </c>
      <c r="I1077" s="6">
        <f t="shared" si="1405"/>
        <v>0</v>
      </c>
      <c r="J1077" s="6">
        <f t="shared" si="1405"/>
        <v>0</v>
      </c>
      <c r="K1077" s="6">
        <f t="shared" si="1405"/>
        <v>0</v>
      </c>
      <c r="L1077" s="6">
        <f t="shared" si="1405"/>
        <v>916.62696000000005</v>
      </c>
      <c r="M1077" s="6">
        <f t="shared" ref="M1077:R1077" si="1406">M1078</f>
        <v>1192.5</v>
      </c>
      <c r="N1077" s="6">
        <f t="shared" ref="N1077" si="1407">N1078</f>
        <v>0</v>
      </c>
      <c r="O1077" s="6">
        <f t="shared" ref="O1077:Q1077" si="1408">O1078</f>
        <v>1192.5</v>
      </c>
      <c r="P1077" s="6">
        <f t="shared" si="1408"/>
        <v>0</v>
      </c>
      <c r="Q1077" s="6">
        <f t="shared" si="1408"/>
        <v>1192.5</v>
      </c>
      <c r="R1077" s="6">
        <f t="shared" si="1406"/>
        <v>1192.5</v>
      </c>
      <c r="S1077" s="6">
        <f t="shared" ref="S1077" si="1409">S1078</f>
        <v>0</v>
      </c>
      <c r="T1077" s="6">
        <f t="shared" ref="T1077:V1077" si="1410">T1078</f>
        <v>1192.5</v>
      </c>
      <c r="U1077" s="6">
        <f t="shared" si="1410"/>
        <v>0</v>
      </c>
      <c r="V1077" s="6">
        <f t="shared" si="1410"/>
        <v>1192.5</v>
      </c>
      <c r="W1077" s="104"/>
    </row>
    <row r="1078" spans="1:23" ht="31.5" hidden="1" outlineLevel="7" x14ac:dyDescent="0.2">
      <c r="A1078" s="77" t="s">
        <v>605</v>
      </c>
      <c r="B1078" s="77" t="s">
        <v>586</v>
      </c>
      <c r="C1078" s="77" t="s">
        <v>474</v>
      </c>
      <c r="D1078" s="77" t="s">
        <v>70</v>
      </c>
      <c r="E1078" s="13" t="s">
        <v>71</v>
      </c>
      <c r="F1078" s="7">
        <v>1192.5</v>
      </c>
      <c r="G1078" s="8">
        <f>-1192.5+512.2+404.42696</f>
        <v>-275.87303999999995</v>
      </c>
      <c r="H1078" s="8">
        <f>SUM(F1078:G1078)</f>
        <v>916.62696000000005</v>
      </c>
      <c r="I1078" s="8"/>
      <c r="J1078" s="8"/>
      <c r="K1078" s="8"/>
      <c r="L1078" s="8">
        <f>SUM(H1078:K1078)</f>
        <v>916.62696000000005</v>
      </c>
      <c r="M1078" s="7">
        <v>1192.5</v>
      </c>
      <c r="N1078" s="7"/>
      <c r="O1078" s="7">
        <f>SUM(M1078:N1078)</f>
        <v>1192.5</v>
      </c>
      <c r="P1078" s="8"/>
      <c r="Q1078" s="8">
        <f>SUM(O1078:P1078)</f>
        <v>1192.5</v>
      </c>
      <c r="R1078" s="7">
        <v>1192.5</v>
      </c>
      <c r="S1078" s="7"/>
      <c r="T1078" s="7">
        <f>SUM(R1078:S1078)</f>
        <v>1192.5</v>
      </c>
      <c r="U1078" s="8"/>
      <c r="V1078" s="8">
        <f>SUM(T1078:U1078)</f>
        <v>1192.5</v>
      </c>
      <c r="W1078" s="104"/>
    </row>
    <row r="1079" spans="1:23" ht="47.25" outlineLevel="7" x14ac:dyDescent="0.2">
      <c r="A1079" s="76" t="s">
        <v>605</v>
      </c>
      <c r="B1079" s="76" t="s">
        <v>586</v>
      </c>
      <c r="C1079" s="76" t="s">
        <v>474</v>
      </c>
      <c r="D1079" s="77"/>
      <c r="E1079" s="12" t="s">
        <v>764</v>
      </c>
      <c r="F1079" s="7"/>
      <c r="G1079" s="8"/>
      <c r="H1079" s="8"/>
      <c r="I1079" s="6">
        <f t="shared" si="1405"/>
        <v>2713.28087</v>
      </c>
      <c r="J1079" s="6">
        <f t="shared" si="1405"/>
        <v>0</v>
      </c>
      <c r="K1079" s="6">
        <f t="shared" si="1405"/>
        <v>0</v>
      </c>
      <c r="L1079" s="6">
        <f t="shared" si="1405"/>
        <v>2713.28087</v>
      </c>
      <c r="M1079" s="7"/>
      <c r="N1079" s="7"/>
      <c r="O1079" s="7"/>
      <c r="P1079" s="8"/>
      <c r="Q1079" s="8"/>
      <c r="R1079" s="7"/>
      <c r="S1079" s="7"/>
      <c r="T1079" s="7"/>
      <c r="U1079" s="8"/>
      <c r="V1079" s="8"/>
      <c r="W1079" s="104"/>
    </row>
    <row r="1080" spans="1:23" ht="31.5" outlineLevel="7" x14ac:dyDescent="0.2">
      <c r="A1080" s="77" t="s">
        <v>605</v>
      </c>
      <c r="B1080" s="77" t="s">
        <v>586</v>
      </c>
      <c r="C1080" s="77" t="s">
        <v>474</v>
      </c>
      <c r="D1080" s="77" t="s">
        <v>70</v>
      </c>
      <c r="E1080" s="13" t="s">
        <v>71</v>
      </c>
      <c r="F1080" s="7"/>
      <c r="G1080" s="8"/>
      <c r="H1080" s="8"/>
      <c r="I1080" s="8">
        <v>2713.28087</v>
      </c>
      <c r="J1080" s="8"/>
      <c r="K1080" s="8"/>
      <c r="L1080" s="8">
        <f>SUM(H1080:K1080)</f>
        <v>2713.28087</v>
      </c>
      <c r="M1080" s="7"/>
      <c r="N1080" s="7"/>
      <c r="O1080" s="7"/>
      <c r="P1080" s="8"/>
      <c r="Q1080" s="8"/>
      <c r="R1080" s="7"/>
      <c r="S1080" s="7"/>
      <c r="T1080" s="7"/>
      <c r="U1080" s="8"/>
      <c r="V1080" s="8"/>
      <c r="W1080" s="104"/>
    </row>
    <row r="1081" spans="1:23" ht="31.5" outlineLevel="4" x14ac:dyDescent="0.2">
      <c r="A1081" s="76" t="s">
        <v>605</v>
      </c>
      <c r="B1081" s="76" t="s">
        <v>586</v>
      </c>
      <c r="C1081" s="76" t="s">
        <v>399</v>
      </c>
      <c r="D1081" s="76"/>
      <c r="E1081" s="12" t="s">
        <v>400</v>
      </c>
      <c r="F1081" s="6">
        <f t="shared" ref="F1081:V1081" si="1411">F1082</f>
        <v>5088.7</v>
      </c>
      <c r="G1081" s="6">
        <f t="shared" si="1411"/>
        <v>0</v>
      </c>
      <c r="H1081" s="6">
        <f t="shared" si="1411"/>
        <v>5088.7</v>
      </c>
      <c r="I1081" s="6">
        <f t="shared" si="1411"/>
        <v>0</v>
      </c>
      <c r="J1081" s="6">
        <f t="shared" si="1411"/>
        <v>47.58</v>
      </c>
      <c r="K1081" s="6">
        <f t="shared" si="1411"/>
        <v>0</v>
      </c>
      <c r="L1081" s="6">
        <f t="shared" si="1411"/>
        <v>5136.28</v>
      </c>
      <c r="M1081" s="6">
        <f t="shared" si="1411"/>
        <v>4217.3999999999996</v>
      </c>
      <c r="N1081" s="6">
        <f t="shared" si="1411"/>
        <v>0</v>
      </c>
      <c r="O1081" s="6">
        <f t="shared" si="1411"/>
        <v>4217.3999999999996</v>
      </c>
      <c r="P1081" s="6">
        <f t="shared" si="1411"/>
        <v>0</v>
      </c>
      <c r="Q1081" s="6">
        <f t="shared" si="1411"/>
        <v>4217.3999999999996</v>
      </c>
      <c r="R1081" s="6">
        <f>R1082</f>
        <v>3409.3999999999996</v>
      </c>
      <c r="S1081" s="6">
        <f t="shared" si="1411"/>
        <v>0</v>
      </c>
      <c r="T1081" s="6">
        <f t="shared" si="1411"/>
        <v>3409.3999999999996</v>
      </c>
      <c r="U1081" s="6">
        <f t="shared" si="1411"/>
        <v>0</v>
      </c>
      <c r="V1081" s="6">
        <f t="shared" si="1411"/>
        <v>3409.3999999999996</v>
      </c>
      <c r="W1081" s="104"/>
    </row>
    <row r="1082" spans="1:23" ht="15.75" outlineLevel="5" x14ac:dyDescent="0.2">
      <c r="A1082" s="76" t="s">
        <v>605</v>
      </c>
      <c r="B1082" s="76" t="s">
        <v>586</v>
      </c>
      <c r="C1082" s="76" t="s">
        <v>405</v>
      </c>
      <c r="D1082" s="76"/>
      <c r="E1082" s="12" t="s">
        <v>406</v>
      </c>
      <c r="F1082" s="6">
        <f>F1083+F1084+F1085</f>
        <v>5088.7</v>
      </c>
      <c r="G1082" s="6">
        <f t="shared" ref="G1082:J1082" si="1412">G1083+G1084+G1085</f>
        <v>0</v>
      </c>
      <c r="H1082" s="6">
        <f t="shared" si="1412"/>
        <v>5088.7</v>
      </c>
      <c r="I1082" s="6">
        <f t="shared" si="1412"/>
        <v>0</v>
      </c>
      <c r="J1082" s="6">
        <f t="shared" si="1412"/>
        <v>47.58</v>
      </c>
      <c r="K1082" s="6">
        <f t="shared" ref="K1082:L1082" si="1413">K1083+K1084+K1085</f>
        <v>0</v>
      </c>
      <c r="L1082" s="6">
        <f t="shared" si="1413"/>
        <v>5136.28</v>
      </c>
      <c r="M1082" s="6">
        <f t="shared" ref="M1082:R1082" si="1414">M1083+M1084+M1085</f>
        <v>4217.3999999999996</v>
      </c>
      <c r="N1082" s="6">
        <f t="shared" ref="N1082" si="1415">N1083+N1084+N1085</f>
        <v>0</v>
      </c>
      <c r="O1082" s="6">
        <f t="shared" ref="O1082:Q1082" si="1416">O1083+O1084+O1085</f>
        <v>4217.3999999999996</v>
      </c>
      <c r="P1082" s="6">
        <f t="shared" si="1416"/>
        <v>0</v>
      </c>
      <c r="Q1082" s="6">
        <f t="shared" si="1416"/>
        <v>4217.3999999999996</v>
      </c>
      <c r="R1082" s="6">
        <f t="shared" si="1414"/>
        <v>3409.3999999999996</v>
      </c>
      <c r="S1082" s="6">
        <f t="shared" ref="S1082" si="1417">S1083+S1084+S1085</f>
        <v>0</v>
      </c>
      <c r="T1082" s="6">
        <f t="shared" ref="T1082:V1082" si="1418">T1083+T1084+T1085</f>
        <v>3409.3999999999996</v>
      </c>
      <c r="U1082" s="6">
        <f t="shared" si="1418"/>
        <v>0</v>
      </c>
      <c r="V1082" s="6">
        <f t="shared" si="1418"/>
        <v>3409.3999999999996</v>
      </c>
      <c r="W1082" s="104"/>
    </row>
    <row r="1083" spans="1:23" ht="15.75" outlineLevel="7" x14ac:dyDescent="0.2">
      <c r="A1083" s="77" t="s">
        <v>605</v>
      </c>
      <c r="B1083" s="77" t="s">
        <v>586</v>
      </c>
      <c r="C1083" s="77" t="s">
        <v>405</v>
      </c>
      <c r="D1083" s="77" t="s">
        <v>7</v>
      </c>
      <c r="E1083" s="13" t="s">
        <v>8</v>
      </c>
      <c r="F1083" s="7">
        <v>195.8</v>
      </c>
      <c r="G1083" s="7"/>
      <c r="H1083" s="7">
        <f t="shared" ref="H1083:H1085" si="1419">SUM(F1083:G1083)</f>
        <v>195.8</v>
      </c>
      <c r="I1083" s="7"/>
      <c r="J1083" s="7">
        <f>5.58+42</f>
        <v>47.58</v>
      </c>
      <c r="K1083" s="7">
        <v>-86.595399999999998</v>
      </c>
      <c r="L1083" s="7">
        <f>SUM(H1083:K1083)</f>
        <v>156.78460000000001</v>
      </c>
      <c r="M1083" s="7">
        <v>150.80000000000001</v>
      </c>
      <c r="N1083" s="7"/>
      <c r="O1083" s="7">
        <f t="shared" ref="O1083:O1085" si="1420">SUM(M1083:N1083)</f>
        <v>150.80000000000001</v>
      </c>
      <c r="P1083" s="7"/>
      <c r="Q1083" s="7">
        <f t="shared" ref="Q1083:Q1085" si="1421">SUM(O1083:P1083)</f>
        <v>150.80000000000001</v>
      </c>
      <c r="R1083" s="7">
        <v>131.19999999999999</v>
      </c>
      <c r="S1083" s="7"/>
      <c r="T1083" s="7">
        <f t="shared" ref="T1083:T1085" si="1422">SUM(R1083:S1083)</f>
        <v>131.19999999999999</v>
      </c>
      <c r="U1083" s="7"/>
      <c r="V1083" s="7">
        <f t="shared" ref="V1083:V1085" si="1423">SUM(T1083:U1083)</f>
        <v>131.19999999999999</v>
      </c>
      <c r="W1083" s="104"/>
    </row>
    <row r="1084" spans="1:23" ht="15.75" outlineLevel="7" x14ac:dyDescent="0.2">
      <c r="A1084" s="77" t="s">
        <v>605</v>
      </c>
      <c r="B1084" s="77" t="s">
        <v>586</v>
      </c>
      <c r="C1084" s="77" t="s">
        <v>405</v>
      </c>
      <c r="D1084" s="77" t="s">
        <v>21</v>
      </c>
      <c r="E1084" s="13" t="s">
        <v>22</v>
      </c>
      <c r="F1084" s="7">
        <v>851.7</v>
      </c>
      <c r="G1084" s="7"/>
      <c r="H1084" s="7">
        <f t="shared" si="1419"/>
        <v>851.7</v>
      </c>
      <c r="I1084" s="7"/>
      <c r="J1084" s="7"/>
      <c r="K1084" s="7">
        <v>300.4554</v>
      </c>
      <c r="L1084" s="7">
        <f>SUM(H1084:K1084)</f>
        <v>1152.1554000000001</v>
      </c>
      <c r="M1084" s="7">
        <v>655.8</v>
      </c>
      <c r="N1084" s="7"/>
      <c r="O1084" s="7">
        <f t="shared" si="1420"/>
        <v>655.8</v>
      </c>
      <c r="P1084" s="7"/>
      <c r="Q1084" s="7">
        <f t="shared" si="1421"/>
        <v>655.8</v>
      </c>
      <c r="R1084" s="7">
        <v>570.6</v>
      </c>
      <c r="S1084" s="7"/>
      <c r="T1084" s="7">
        <f t="shared" si="1422"/>
        <v>570.6</v>
      </c>
      <c r="U1084" s="7"/>
      <c r="V1084" s="7">
        <f t="shared" si="1423"/>
        <v>570.6</v>
      </c>
      <c r="W1084" s="104"/>
    </row>
    <row r="1085" spans="1:23" ht="31.5" outlineLevel="7" x14ac:dyDescent="0.2">
      <c r="A1085" s="77" t="s">
        <v>605</v>
      </c>
      <c r="B1085" s="77" t="s">
        <v>586</v>
      </c>
      <c r="C1085" s="77" t="s">
        <v>405</v>
      </c>
      <c r="D1085" s="77" t="s">
        <v>70</v>
      </c>
      <c r="E1085" s="13" t="s">
        <v>71</v>
      </c>
      <c r="F1085" s="7">
        <v>4041.2</v>
      </c>
      <c r="G1085" s="7"/>
      <c r="H1085" s="7">
        <f t="shared" si="1419"/>
        <v>4041.2</v>
      </c>
      <c r="I1085" s="7"/>
      <c r="J1085" s="7"/>
      <c r="K1085" s="7">
        <v>-213.86</v>
      </c>
      <c r="L1085" s="7">
        <f>SUM(H1085:K1085)</f>
        <v>3827.3399999999997</v>
      </c>
      <c r="M1085" s="7">
        <v>3410.8</v>
      </c>
      <c r="N1085" s="7"/>
      <c r="O1085" s="7">
        <f t="shared" si="1420"/>
        <v>3410.8</v>
      </c>
      <c r="P1085" s="7"/>
      <c r="Q1085" s="7">
        <f t="shared" si="1421"/>
        <v>3410.8</v>
      </c>
      <c r="R1085" s="7">
        <v>2707.6</v>
      </c>
      <c r="S1085" s="7"/>
      <c r="T1085" s="7">
        <f t="shared" si="1422"/>
        <v>2707.6</v>
      </c>
      <c r="U1085" s="7"/>
      <c r="V1085" s="7">
        <f t="shared" si="1423"/>
        <v>2707.6</v>
      </c>
      <c r="W1085" s="104"/>
    </row>
    <row r="1086" spans="1:23" ht="15.75" outlineLevel="7" x14ac:dyDescent="0.2">
      <c r="A1086" s="76" t="s">
        <v>605</v>
      </c>
      <c r="B1086" s="76" t="s">
        <v>586</v>
      </c>
      <c r="C1086" s="76" t="s">
        <v>407</v>
      </c>
      <c r="D1086" s="76"/>
      <c r="E1086" s="12" t="s">
        <v>738</v>
      </c>
      <c r="F1086" s="7"/>
      <c r="G1086" s="7"/>
      <c r="H1086" s="7"/>
      <c r="I1086" s="6">
        <f>I1087+I1089+I1091</f>
        <v>2611.5024999999996</v>
      </c>
      <c r="J1086" s="6">
        <f t="shared" ref="J1086:V1086" si="1424">J1087+J1089+J1091</f>
        <v>0</v>
      </c>
      <c r="K1086" s="6">
        <f t="shared" si="1424"/>
        <v>137.5</v>
      </c>
      <c r="L1086" s="6">
        <f t="shared" si="1424"/>
        <v>2749.0024999999996</v>
      </c>
      <c r="M1086" s="6">
        <f t="shared" si="1424"/>
        <v>0</v>
      </c>
      <c r="N1086" s="6">
        <f t="shared" si="1424"/>
        <v>0</v>
      </c>
      <c r="O1086" s="6">
        <f t="shared" si="1424"/>
        <v>0</v>
      </c>
      <c r="P1086" s="6">
        <f t="shared" si="1424"/>
        <v>0</v>
      </c>
      <c r="Q1086" s="6">
        <f t="shared" si="1424"/>
        <v>0</v>
      </c>
      <c r="R1086" s="6">
        <f t="shared" si="1424"/>
        <v>0</v>
      </c>
      <c r="S1086" s="6">
        <f t="shared" si="1424"/>
        <v>0</v>
      </c>
      <c r="T1086" s="6">
        <f t="shared" si="1424"/>
        <v>0</v>
      </c>
      <c r="U1086" s="6">
        <f t="shared" si="1424"/>
        <v>0</v>
      </c>
      <c r="V1086" s="6">
        <f t="shared" si="1424"/>
        <v>0</v>
      </c>
      <c r="W1086" s="104"/>
    </row>
    <row r="1087" spans="1:23" s="98" customFormat="1" ht="31.5" outlineLevel="7" x14ac:dyDescent="0.2">
      <c r="A1087" s="76" t="s">
        <v>605</v>
      </c>
      <c r="B1087" s="76" t="s">
        <v>586</v>
      </c>
      <c r="C1087" s="76" t="s">
        <v>736</v>
      </c>
      <c r="D1087" s="76"/>
      <c r="E1087" s="12" t="s">
        <v>735</v>
      </c>
      <c r="F1087" s="6"/>
      <c r="G1087" s="6"/>
      <c r="H1087" s="6"/>
      <c r="I1087" s="6"/>
      <c r="J1087" s="6">
        <f t="shared" ref="J1087:L1091" si="1425">J1088</f>
        <v>0</v>
      </c>
      <c r="K1087" s="6">
        <f t="shared" si="1425"/>
        <v>137.5</v>
      </c>
      <c r="L1087" s="6">
        <f t="shared" si="1425"/>
        <v>137.5</v>
      </c>
      <c r="M1087" s="6"/>
      <c r="N1087" s="6"/>
      <c r="O1087" s="6"/>
      <c r="P1087" s="6"/>
      <c r="Q1087" s="6"/>
      <c r="R1087" s="6"/>
      <c r="S1087" s="6"/>
      <c r="T1087" s="6"/>
      <c r="U1087" s="6"/>
      <c r="V1087" s="6"/>
      <c r="W1087" s="104"/>
    </row>
    <row r="1088" spans="1:23" ht="31.5" outlineLevel="7" x14ac:dyDescent="0.2">
      <c r="A1088" s="77" t="s">
        <v>605</v>
      </c>
      <c r="B1088" s="77" t="s">
        <v>586</v>
      </c>
      <c r="C1088" s="77" t="s">
        <v>736</v>
      </c>
      <c r="D1088" s="77" t="s">
        <v>70</v>
      </c>
      <c r="E1088" s="13" t="s">
        <v>71</v>
      </c>
      <c r="F1088" s="7"/>
      <c r="G1088" s="7"/>
      <c r="H1088" s="7"/>
      <c r="I1088" s="7"/>
      <c r="J1088" s="7"/>
      <c r="K1088" s="7">
        <v>137.5</v>
      </c>
      <c r="L1088" s="7">
        <f>SUM(H1088:K1088)</f>
        <v>137.5</v>
      </c>
      <c r="M1088" s="7"/>
      <c r="N1088" s="7"/>
      <c r="O1088" s="7"/>
      <c r="P1088" s="7"/>
      <c r="Q1088" s="7"/>
      <c r="R1088" s="7"/>
      <c r="S1088" s="7"/>
      <c r="T1088" s="7"/>
      <c r="U1088" s="7"/>
      <c r="V1088" s="7"/>
      <c r="W1088" s="104"/>
    </row>
    <row r="1089" spans="1:23" ht="31.5" outlineLevel="7" x14ac:dyDescent="0.2">
      <c r="A1089" s="76" t="s">
        <v>605</v>
      </c>
      <c r="B1089" s="76" t="s">
        <v>586</v>
      </c>
      <c r="C1089" s="76" t="s">
        <v>736</v>
      </c>
      <c r="D1089" s="76"/>
      <c r="E1089" s="12" t="s">
        <v>737</v>
      </c>
      <c r="F1089" s="6"/>
      <c r="G1089" s="6"/>
      <c r="H1089" s="6"/>
      <c r="I1089" s="6">
        <f>I1090</f>
        <v>150.09842</v>
      </c>
      <c r="J1089" s="6">
        <f t="shared" si="1425"/>
        <v>0</v>
      </c>
      <c r="K1089" s="6">
        <f t="shared" si="1425"/>
        <v>0</v>
      </c>
      <c r="L1089" s="6">
        <f t="shared" si="1425"/>
        <v>150.09842</v>
      </c>
      <c r="M1089" s="7"/>
      <c r="N1089" s="7"/>
      <c r="O1089" s="7"/>
      <c r="P1089" s="7"/>
      <c r="Q1089" s="7"/>
      <c r="R1089" s="7"/>
      <c r="S1089" s="7"/>
      <c r="T1089" s="7"/>
      <c r="U1089" s="7"/>
      <c r="V1089" s="7"/>
      <c r="W1089" s="104"/>
    </row>
    <row r="1090" spans="1:23" ht="31.5" outlineLevel="7" x14ac:dyDescent="0.2">
      <c r="A1090" s="77" t="s">
        <v>605</v>
      </c>
      <c r="B1090" s="77" t="s">
        <v>586</v>
      </c>
      <c r="C1090" s="77" t="s">
        <v>736</v>
      </c>
      <c r="D1090" s="77" t="s">
        <v>70</v>
      </c>
      <c r="E1090" s="13" t="s">
        <v>71</v>
      </c>
      <c r="F1090" s="7"/>
      <c r="G1090" s="7"/>
      <c r="H1090" s="7"/>
      <c r="I1090" s="7">
        <v>150.09842</v>
      </c>
      <c r="J1090" s="7"/>
      <c r="K1090" s="7"/>
      <c r="L1090" s="7">
        <f>SUM(H1090:K1090)</f>
        <v>150.09842</v>
      </c>
      <c r="M1090" s="7"/>
      <c r="N1090" s="7"/>
      <c r="O1090" s="7"/>
      <c r="P1090" s="7"/>
      <c r="Q1090" s="7"/>
      <c r="R1090" s="7"/>
      <c r="S1090" s="7"/>
      <c r="T1090" s="7"/>
      <c r="U1090" s="7"/>
      <c r="V1090" s="7"/>
      <c r="W1090" s="104"/>
    </row>
    <row r="1091" spans="1:23" ht="31.5" outlineLevel="7" x14ac:dyDescent="0.2">
      <c r="A1091" s="76" t="s">
        <v>605</v>
      </c>
      <c r="B1091" s="76" t="s">
        <v>586</v>
      </c>
      <c r="C1091" s="76" t="s">
        <v>736</v>
      </c>
      <c r="D1091" s="76"/>
      <c r="E1091" s="12" t="s">
        <v>765</v>
      </c>
      <c r="F1091" s="7"/>
      <c r="G1091" s="7"/>
      <c r="H1091" s="7"/>
      <c r="I1091" s="6">
        <f>I1092</f>
        <v>2461.4040799999998</v>
      </c>
      <c r="J1091" s="6">
        <f t="shared" si="1425"/>
        <v>0</v>
      </c>
      <c r="K1091" s="6">
        <f t="shared" si="1425"/>
        <v>0</v>
      </c>
      <c r="L1091" s="6">
        <f t="shared" si="1425"/>
        <v>2461.4040799999998</v>
      </c>
      <c r="M1091" s="7"/>
      <c r="N1091" s="7"/>
      <c r="O1091" s="7"/>
      <c r="P1091" s="7"/>
      <c r="Q1091" s="7"/>
      <c r="R1091" s="7"/>
      <c r="S1091" s="7"/>
      <c r="T1091" s="7"/>
      <c r="U1091" s="7"/>
      <c r="V1091" s="7"/>
      <c r="W1091" s="104"/>
    </row>
    <row r="1092" spans="1:23" ht="31.5" outlineLevel="7" x14ac:dyDescent="0.2">
      <c r="A1092" s="77" t="s">
        <v>605</v>
      </c>
      <c r="B1092" s="77" t="s">
        <v>586</v>
      </c>
      <c r="C1092" s="77" t="s">
        <v>736</v>
      </c>
      <c r="D1092" s="77" t="s">
        <v>70</v>
      </c>
      <c r="E1092" s="13" t="s">
        <v>71</v>
      </c>
      <c r="F1092" s="7"/>
      <c r="G1092" s="7"/>
      <c r="H1092" s="7"/>
      <c r="I1092" s="7">
        <v>2461.4040799999998</v>
      </c>
      <c r="J1092" s="7"/>
      <c r="K1092" s="7"/>
      <c r="L1092" s="7">
        <f>SUM(H1092:K1092)</f>
        <v>2461.4040799999998</v>
      </c>
      <c r="M1092" s="7"/>
      <c r="N1092" s="7"/>
      <c r="O1092" s="7"/>
      <c r="P1092" s="7"/>
      <c r="Q1092" s="7"/>
      <c r="R1092" s="7"/>
      <c r="S1092" s="7"/>
      <c r="T1092" s="7"/>
      <c r="U1092" s="7"/>
      <c r="V1092" s="7"/>
      <c r="W1092" s="104"/>
    </row>
    <row r="1093" spans="1:23" ht="15.75" outlineLevel="1" x14ac:dyDescent="0.2">
      <c r="A1093" s="76" t="s">
        <v>605</v>
      </c>
      <c r="B1093" s="76" t="s">
        <v>607</v>
      </c>
      <c r="C1093" s="76"/>
      <c r="D1093" s="76"/>
      <c r="E1093" s="12" t="s">
        <v>608</v>
      </c>
      <c r="F1093" s="6">
        <f t="shared" ref="F1093:V1095" si="1426">F1094</f>
        <v>103730.86566000001</v>
      </c>
      <c r="G1093" s="6">
        <f t="shared" si="1426"/>
        <v>0</v>
      </c>
      <c r="H1093" s="6">
        <f t="shared" si="1426"/>
        <v>103730.86566000001</v>
      </c>
      <c r="I1093" s="6">
        <f t="shared" si="1426"/>
        <v>-90.399999999999636</v>
      </c>
      <c r="J1093" s="6">
        <f t="shared" si="1426"/>
        <v>0</v>
      </c>
      <c r="K1093" s="6">
        <f t="shared" si="1426"/>
        <v>-78915.597810000007</v>
      </c>
      <c r="L1093" s="6">
        <f t="shared" si="1426"/>
        <v>24724.86535</v>
      </c>
      <c r="M1093" s="6">
        <f t="shared" ref="M1093:M1095" si="1427">M1094</f>
        <v>105497.50136000001</v>
      </c>
      <c r="N1093" s="6">
        <f t="shared" si="1426"/>
        <v>0</v>
      </c>
      <c r="O1093" s="6">
        <f t="shared" si="1426"/>
        <v>105497.50136000001</v>
      </c>
      <c r="P1093" s="6">
        <f t="shared" si="1426"/>
        <v>-93750.3</v>
      </c>
      <c r="Q1093" s="6">
        <f t="shared" si="1426"/>
        <v>11747.201360000003</v>
      </c>
      <c r="R1093" s="6">
        <f t="shared" ref="R1093:R1095" si="1428">R1094</f>
        <v>98402.1</v>
      </c>
      <c r="S1093" s="6">
        <f t="shared" si="1426"/>
        <v>0</v>
      </c>
      <c r="T1093" s="6">
        <f t="shared" si="1426"/>
        <v>98402.1</v>
      </c>
      <c r="U1093" s="6">
        <f t="shared" si="1426"/>
        <v>-93529.8</v>
      </c>
      <c r="V1093" s="6">
        <f t="shared" si="1426"/>
        <v>4872.3000000000029</v>
      </c>
      <c r="W1093" s="104"/>
    </row>
    <row r="1094" spans="1:23" ht="34.5" customHeight="1" outlineLevel="2" x14ac:dyDescent="0.2">
      <c r="A1094" s="76" t="s">
        <v>605</v>
      </c>
      <c r="B1094" s="76" t="s">
        <v>607</v>
      </c>
      <c r="C1094" s="76" t="s">
        <v>271</v>
      </c>
      <c r="D1094" s="76"/>
      <c r="E1094" s="12" t="s">
        <v>272</v>
      </c>
      <c r="F1094" s="6">
        <f t="shared" ref="F1094:V1094" si="1429">F1095+F1109</f>
        <v>103730.86566000001</v>
      </c>
      <c r="G1094" s="6">
        <f t="shared" si="1429"/>
        <v>0</v>
      </c>
      <c r="H1094" s="6">
        <f t="shared" si="1429"/>
        <v>103730.86566000001</v>
      </c>
      <c r="I1094" s="6">
        <f t="shared" si="1429"/>
        <v>-90.399999999999636</v>
      </c>
      <c r="J1094" s="6">
        <f t="shared" si="1429"/>
        <v>0</v>
      </c>
      <c r="K1094" s="6">
        <f t="shared" si="1429"/>
        <v>-78915.597810000007</v>
      </c>
      <c r="L1094" s="6">
        <f t="shared" si="1429"/>
        <v>24724.86535</v>
      </c>
      <c r="M1094" s="6">
        <f t="shared" si="1429"/>
        <v>105497.50136000001</v>
      </c>
      <c r="N1094" s="6">
        <f t="shared" si="1429"/>
        <v>0</v>
      </c>
      <c r="O1094" s="6">
        <f t="shared" si="1429"/>
        <v>105497.50136000001</v>
      </c>
      <c r="P1094" s="6">
        <f t="shared" si="1429"/>
        <v>-93750.3</v>
      </c>
      <c r="Q1094" s="6">
        <f t="shared" si="1429"/>
        <v>11747.201360000003</v>
      </c>
      <c r="R1094" s="6">
        <f t="shared" si="1429"/>
        <v>98402.1</v>
      </c>
      <c r="S1094" s="6">
        <f t="shared" si="1429"/>
        <v>0</v>
      </c>
      <c r="T1094" s="6">
        <f t="shared" si="1429"/>
        <v>98402.1</v>
      </c>
      <c r="U1094" s="6">
        <f t="shared" si="1429"/>
        <v>-93529.8</v>
      </c>
      <c r="V1094" s="6">
        <f t="shared" si="1429"/>
        <v>4872.3000000000029</v>
      </c>
      <c r="W1094" s="104"/>
    </row>
    <row r="1095" spans="1:23" ht="15.75" outlineLevel="3" x14ac:dyDescent="0.2">
      <c r="A1095" s="76" t="s">
        <v>605</v>
      </c>
      <c r="B1095" s="76" t="s">
        <v>607</v>
      </c>
      <c r="C1095" s="76" t="s">
        <v>273</v>
      </c>
      <c r="D1095" s="76"/>
      <c r="E1095" s="12" t="s">
        <v>274</v>
      </c>
      <c r="F1095" s="6">
        <f t="shared" si="1426"/>
        <v>5609.26566</v>
      </c>
      <c r="G1095" s="6">
        <f t="shared" si="1426"/>
        <v>0</v>
      </c>
      <c r="H1095" s="6">
        <f t="shared" si="1426"/>
        <v>5609.26566</v>
      </c>
      <c r="I1095" s="6">
        <f t="shared" si="1426"/>
        <v>-90.399999999999636</v>
      </c>
      <c r="J1095" s="6">
        <f t="shared" si="1426"/>
        <v>0</v>
      </c>
      <c r="K1095" s="6">
        <f t="shared" si="1426"/>
        <v>-4.8074799999999982</v>
      </c>
      <c r="L1095" s="6">
        <f t="shared" si="1426"/>
        <v>5514.0556799999995</v>
      </c>
      <c r="M1095" s="6">
        <f t="shared" si="1427"/>
        <v>7375.9013599999998</v>
      </c>
      <c r="N1095" s="6">
        <f t="shared" si="1426"/>
        <v>0</v>
      </c>
      <c r="O1095" s="6">
        <f t="shared" si="1426"/>
        <v>7375.9013599999998</v>
      </c>
      <c r="P1095" s="6">
        <f t="shared" si="1426"/>
        <v>-501</v>
      </c>
      <c r="Q1095" s="6">
        <f t="shared" si="1426"/>
        <v>6874.9013599999998</v>
      </c>
      <c r="R1095" s="6">
        <f t="shared" si="1428"/>
        <v>280.5</v>
      </c>
      <c r="S1095" s="6">
        <f t="shared" si="1426"/>
        <v>0</v>
      </c>
      <c r="T1095" s="6">
        <f t="shared" si="1426"/>
        <v>280.5</v>
      </c>
      <c r="U1095" s="6">
        <f t="shared" si="1426"/>
        <v>-280.5</v>
      </c>
      <c r="V1095" s="6"/>
      <c r="W1095" s="104"/>
    </row>
    <row r="1096" spans="1:23" ht="15.75" outlineLevel="4" collapsed="1" x14ac:dyDescent="0.2">
      <c r="A1096" s="76" t="s">
        <v>605</v>
      </c>
      <c r="B1096" s="76" t="s">
        <v>607</v>
      </c>
      <c r="C1096" s="76" t="s">
        <v>407</v>
      </c>
      <c r="D1096" s="76"/>
      <c r="E1096" s="12" t="s">
        <v>738</v>
      </c>
      <c r="F1096" s="6">
        <f>F1099+F1097+F1103+F1105</f>
        <v>5609.26566</v>
      </c>
      <c r="G1096" s="6">
        <f>G1099+G1097+G1103+G1105</f>
        <v>0</v>
      </c>
      <c r="H1096" s="6">
        <f>H1099+H1097+H1103+H1105</f>
        <v>5609.26566</v>
      </c>
      <c r="I1096" s="6">
        <f>I1099+I1097+I1103+I1105+I1107</f>
        <v>-90.399999999999636</v>
      </c>
      <c r="J1096" s="6">
        <f t="shared" ref="J1096:N1096" si="1430">J1099+J1097+J1103+J1105+J1107</f>
        <v>0</v>
      </c>
      <c r="K1096" s="6">
        <f t="shared" si="1430"/>
        <v>-4.8074799999999982</v>
      </c>
      <c r="L1096" s="6">
        <f t="shared" si="1430"/>
        <v>5514.0556799999995</v>
      </c>
      <c r="M1096" s="6">
        <f t="shared" si="1430"/>
        <v>7375.9013599999998</v>
      </c>
      <c r="N1096" s="6">
        <f t="shared" si="1430"/>
        <v>0</v>
      </c>
      <c r="O1096" s="6">
        <f>O1099+O1097+O1103+O1105+O1107+O1101</f>
        <v>7375.9013599999998</v>
      </c>
      <c r="P1096" s="6">
        <f t="shared" ref="P1096:U1096" si="1431">P1099+P1097+P1103+P1105+P1107+P1101</f>
        <v>-501</v>
      </c>
      <c r="Q1096" s="6">
        <f t="shared" si="1431"/>
        <v>6874.9013599999998</v>
      </c>
      <c r="R1096" s="6">
        <f t="shared" si="1431"/>
        <v>280.5</v>
      </c>
      <c r="S1096" s="6">
        <f t="shared" si="1431"/>
        <v>0</v>
      </c>
      <c r="T1096" s="6">
        <f t="shared" si="1431"/>
        <v>280.5</v>
      </c>
      <c r="U1096" s="6">
        <f t="shared" si="1431"/>
        <v>-280.5</v>
      </c>
      <c r="V1096" s="6"/>
      <c r="W1096" s="104"/>
    </row>
    <row r="1097" spans="1:23" ht="31.5" hidden="1" outlineLevel="5" x14ac:dyDescent="0.2">
      <c r="A1097" s="76" t="s">
        <v>605</v>
      </c>
      <c r="B1097" s="76" t="s">
        <v>607</v>
      </c>
      <c r="C1097" s="76" t="s">
        <v>408</v>
      </c>
      <c r="D1097" s="76"/>
      <c r="E1097" s="12" t="s">
        <v>896</v>
      </c>
      <c r="F1097" s="6">
        <f>F1098</f>
        <v>137.5</v>
      </c>
      <c r="G1097" s="6">
        <f t="shared" ref="G1097:L1097" si="1432">G1098</f>
        <v>0</v>
      </c>
      <c r="H1097" s="6">
        <f t="shared" si="1432"/>
        <v>137.5</v>
      </c>
      <c r="I1097" s="6">
        <f t="shared" si="1432"/>
        <v>0</v>
      </c>
      <c r="J1097" s="6">
        <f t="shared" si="1432"/>
        <v>0</v>
      </c>
      <c r="K1097" s="6">
        <f t="shared" si="1432"/>
        <v>-137.5</v>
      </c>
      <c r="L1097" s="6">
        <f t="shared" si="1432"/>
        <v>0</v>
      </c>
      <c r="M1097" s="6">
        <f t="shared" ref="M1097:R1097" si="1433">M1098</f>
        <v>137.5</v>
      </c>
      <c r="N1097" s="6">
        <f t="shared" ref="N1097" si="1434">N1098</f>
        <v>0</v>
      </c>
      <c r="O1097" s="6">
        <f t="shared" ref="O1097:Q1097" si="1435">O1098</f>
        <v>137.5</v>
      </c>
      <c r="P1097" s="6">
        <f t="shared" si="1435"/>
        <v>-137.5</v>
      </c>
      <c r="Q1097" s="6">
        <f t="shared" si="1435"/>
        <v>0</v>
      </c>
      <c r="R1097" s="6">
        <f t="shared" si="1433"/>
        <v>137.5</v>
      </c>
      <c r="S1097" s="6">
        <f t="shared" ref="S1097" si="1436">S1098</f>
        <v>0</v>
      </c>
      <c r="T1097" s="6">
        <f t="shared" ref="T1097:V1097" si="1437">T1098</f>
        <v>137.5</v>
      </c>
      <c r="U1097" s="6">
        <f t="shared" si="1437"/>
        <v>-137.5</v>
      </c>
      <c r="V1097" s="6">
        <f t="shared" si="1437"/>
        <v>0</v>
      </c>
      <c r="W1097" s="104"/>
    </row>
    <row r="1098" spans="1:23" ht="31.5" hidden="1" outlineLevel="7" x14ac:dyDescent="0.2">
      <c r="A1098" s="77" t="s">
        <v>605</v>
      </c>
      <c r="B1098" s="77" t="s">
        <v>607</v>
      </c>
      <c r="C1098" s="77" t="s">
        <v>408</v>
      </c>
      <c r="D1098" s="77" t="s">
        <v>70</v>
      </c>
      <c r="E1098" s="13" t="s">
        <v>71</v>
      </c>
      <c r="F1098" s="7">
        <v>137.5</v>
      </c>
      <c r="G1098" s="7"/>
      <c r="H1098" s="7">
        <f>SUM(F1098:G1098)</f>
        <v>137.5</v>
      </c>
      <c r="I1098" s="7"/>
      <c r="J1098" s="7"/>
      <c r="K1098" s="7">
        <v>-137.5</v>
      </c>
      <c r="L1098" s="7">
        <f>SUM(H1098:K1098)</f>
        <v>0</v>
      </c>
      <c r="M1098" s="7">
        <v>137.5</v>
      </c>
      <c r="N1098" s="7"/>
      <c r="O1098" s="7">
        <f>SUM(M1098:N1098)</f>
        <v>137.5</v>
      </c>
      <c r="P1098" s="7">
        <v>-137.5</v>
      </c>
      <c r="Q1098" s="7">
        <f>SUM(O1098:P1098)</f>
        <v>0</v>
      </c>
      <c r="R1098" s="7">
        <v>137.5</v>
      </c>
      <c r="S1098" s="7"/>
      <c r="T1098" s="7">
        <f>SUM(R1098:S1098)</f>
        <v>137.5</v>
      </c>
      <c r="U1098" s="7">
        <v>-137.5</v>
      </c>
      <c r="V1098" s="7">
        <f>SUM(T1098:U1098)</f>
        <v>0</v>
      </c>
      <c r="W1098" s="104"/>
    </row>
    <row r="1099" spans="1:23" ht="31.5" outlineLevel="5" x14ac:dyDescent="0.2">
      <c r="A1099" s="76" t="s">
        <v>605</v>
      </c>
      <c r="B1099" s="76" t="s">
        <v>607</v>
      </c>
      <c r="C1099" s="76" t="s">
        <v>408</v>
      </c>
      <c r="D1099" s="76"/>
      <c r="E1099" s="12" t="s">
        <v>894</v>
      </c>
      <c r="F1099" s="6">
        <f>F1100</f>
        <v>2611.5025000000001</v>
      </c>
      <c r="G1099" s="6">
        <f t="shared" ref="G1099:K1099" si="1438">G1100</f>
        <v>0</v>
      </c>
      <c r="H1099" s="6">
        <f t="shared" si="1438"/>
        <v>2611.5025000000001</v>
      </c>
      <c r="I1099" s="6">
        <f t="shared" si="1438"/>
        <v>-2611.5</v>
      </c>
      <c r="J1099" s="6">
        <f t="shared" si="1438"/>
        <v>0</v>
      </c>
      <c r="K1099" s="6">
        <f t="shared" si="1438"/>
        <v>0</v>
      </c>
      <c r="L1099" s="6"/>
      <c r="M1099" s="6">
        <f t="shared" ref="M1099:R1099" si="1439">M1100</f>
        <v>7095.4013599999998</v>
      </c>
      <c r="N1099" s="6">
        <f t="shared" ref="N1099" si="1440">N1100</f>
        <v>0</v>
      </c>
      <c r="O1099" s="6">
        <f t="shared" ref="O1099:Q1099" si="1441">O1100</f>
        <v>7095.4013599999998</v>
      </c>
      <c r="P1099" s="6">
        <f t="shared" si="1441"/>
        <v>-5376.7</v>
      </c>
      <c r="Q1099" s="6">
        <f t="shared" si="1441"/>
        <v>1718.70136</v>
      </c>
      <c r="R1099" s="6">
        <f t="shared" si="1439"/>
        <v>0</v>
      </c>
      <c r="S1099" s="6">
        <f t="shared" ref="S1099" si="1442">S1100</f>
        <v>0</v>
      </c>
      <c r="T1099" s="6"/>
      <c r="U1099" s="6">
        <f t="shared" ref="U1099" si="1443">U1100</f>
        <v>0</v>
      </c>
      <c r="V1099" s="6"/>
      <c r="W1099" s="104"/>
    </row>
    <row r="1100" spans="1:23" ht="31.5" outlineLevel="7" x14ac:dyDescent="0.2">
      <c r="A1100" s="77" t="s">
        <v>605</v>
      </c>
      <c r="B1100" s="77" t="s">
        <v>607</v>
      </c>
      <c r="C1100" s="77" t="s">
        <v>408</v>
      </c>
      <c r="D1100" s="77" t="s">
        <v>70</v>
      </c>
      <c r="E1100" s="13" t="s">
        <v>71</v>
      </c>
      <c r="F1100" s="7">
        <v>2611.5025000000001</v>
      </c>
      <c r="G1100" s="7"/>
      <c r="H1100" s="7">
        <f>SUM(F1100:G1100)</f>
        <v>2611.5025000000001</v>
      </c>
      <c r="I1100" s="7">
        <v>-2611.5</v>
      </c>
      <c r="J1100" s="7"/>
      <c r="K1100" s="7"/>
      <c r="L1100" s="7"/>
      <c r="M1100" s="7">
        <v>7095.4013599999998</v>
      </c>
      <c r="N1100" s="7"/>
      <c r="O1100" s="7">
        <f>SUM(M1100:N1100)</f>
        <v>7095.4013599999998</v>
      </c>
      <c r="P1100" s="7">
        <v>-5376.7</v>
      </c>
      <c r="Q1100" s="7">
        <f>SUM(O1100:P1100)</f>
        <v>1718.70136</v>
      </c>
      <c r="R1100" s="7"/>
      <c r="S1100" s="7"/>
      <c r="T1100" s="7"/>
      <c r="U1100" s="7"/>
      <c r="V1100" s="7"/>
      <c r="W1100" s="104"/>
    </row>
    <row r="1101" spans="1:23" ht="31.5" outlineLevel="7" x14ac:dyDescent="0.2">
      <c r="A1101" s="76" t="s">
        <v>605</v>
      </c>
      <c r="B1101" s="76" t="s">
        <v>607</v>
      </c>
      <c r="C1101" s="76" t="s">
        <v>408</v>
      </c>
      <c r="D1101" s="76"/>
      <c r="E1101" s="12" t="s">
        <v>895</v>
      </c>
      <c r="F1101" s="7"/>
      <c r="G1101" s="7"/>
      <c r="H1101" s="7"/>
      <c r="I1101" s="7"/>
      <c r="J1101" s="7"/>
      <c r="K1101" s="7"/>
      <c r="L1101" s="7"/>
      <c r="M1101" s="7"/>
      <c r="N1101" s="7"/>
      <c r="O1101" s="7"/>
      <c r="P1101" s="6">
        <f>P1102</f>
        <v>5156.2</v>
      </c>
      <c r="Q1101" s="6">
        <f t="shared" ref="Q1101:U1101" si="1444">Q1102</f>
        <v>5156.2</v>
      </c>
      <c r="R1101" s="6">
        <f t="shared" si="1444"/>
        <v>0</v>
      </c>
      <c r="S1101" s="6">
        <f t="shared" si="1444"/>
        <v>0</v>
      </c>
      <c r="T1101" s="6">
        <f t="shared" si="1444"/>
        <v>0</v>
      </c>
      <c r="U1101" s="6">
        <f t="shared" si="1444"/>
        <v>0</v>
      </c>
      <c r="V1101" s="6"/>
      <c r="W1101" s="104"/>
    </row>
    <row r="1102" spans="1:23" ht="31.5" outlineLevel="7" x14ac:dyDescent="0.2">
      <c r="A1102" s="77" t="s">
        <v>605</v>
      </c>
      <c r="B1102" s="77" t="s">
        <v>607</v>
      </c>
      <c r="C1102" s="77" t="s">
        <v>408</v>
      </c>
      <c r="D1102" s="77" t="s">
        <v>70</v>
      </c>
      <c r="E1102" s="13" t="s">
        <v>71</v>
      </c>
      <c r="F1102" s="7"/>
      <c r="G1102" s="7"/>
      <c r="H1102" s="7"/>
      <c r="I1102" s="7"/>
      <c r="J1102" s="7"/>
      <c r="K1102" s="7"/>
      <c r="L1102" s="7"/>
      <c r="M1102" s="7"/>
      <c r="N1102" s="7"/>
      <c r="O1102" s="7"/>
      <c r="P1102" s="7">
        <v>5156.2</v>
      </c>
      <c r="Q1102" s="7">
        <f>SUM(O1102:P1102)</f>
        <v>5156.2</v>
      </c>
      <c r="R1102" s="7"/>
      <c r="S1102" s="7"/>
      <c r="T1102" s="7"/>
      <c r="U1102" s="7"/>
      <c r="V1102" s="7"/>
      <c r="W1102" s="104"/>
    </row>
    <row r="1103" spans="1:23" ht="78.75" outlineLevel="7" x14ac:dyDescent="0.2">
      <c r="A1103" s="76" t="s">
        <v>605</v>
      </c>
      <c r="B1103" s="76" t="s">
        <v>607</v>
      </c>
      <c r="C1103" s="76" t="s">
        <v>475</v>
      </c>
      <c r="D1103" s="76"/>
      <c r="E1103" s="12" t="s">
        <v>893</v>
      </c>
      <c r="F1103" s="6">
        <f>F1104</f>
        <v>143</v>
      </c>
      <c r="G1103" s="6">
        <f t="shared" ref="G1103:L1103" si="1445">G1104</f>
        <v>0</v>
      </c>
      <c r="H1103" s="6">
        <f t="shared" si="1445"/>
        <v>143</v>
      </c>
      <c r="I1103" s="6">
        <f t="shared" si="1445"/>
        <v>0</v>
      </c>
      <c r="J1103" s="6">
        <f t="shared" si="1445"/>
        <v>0</v>
      </c>
      <c r="K1103" s="6">
        <f t="shared" si="1445"/>
        <v>132.69252</v>
      </c>
      <c r="L1103" s="6">
        <f t="shared" si="1445"/>
        <v>275.69252</v>
      </c>
      <c r="M1103" s="6">
        <f t="shared" ref="M1103:R1103" si="1446">M1104</f>
        <v>143</v>
      </c>
      <c r="N1103" s="6">
        <f t="shared" ref="N1103" si="1447">N1104</f>
        <v>0</v>
      </c>
      <c r="O1103" s="6">
        <f t="shared" ref="O1103:P1103" si="1448">O1104</f>
        <v>143</v>
      </c>
      <c r="P1103" s="6">
        <f t="shared" si="1448"/>
        <v>-143</v>
      </c>
      <c r="Q1103" s="6"/>
      <c r="R1103" s="6">
        <f t="shared" si="1446"/>
        <v>143</v>
      </c>
      <c r="S1103" s="6">
        <f t="shared" ref="S1103" si="1449">S1104</f>
        <v>0</v>
      </c>
      <c r="T1103" s="6">
        <f t="shared" ref="T1103:U1103" si="1450">T1104</f>
        <v>143</v>
      </c>
      <c r="U1103" s="6">
        <f t="shared" si="1450"/>
        <v>-143</v>
      </c>
      <c r="V1103" s="6"/>
      <c r="W1103" s="104"/>
    </row>
    <row r="1104" spans="1:23" ht="31.5" outlineLevel="7" x14ac:dyDescent="0.2">
      <c r="A1104" s="77" t="s">
        <v>605</v>
      </c>
      <c r="B1104" s="77" t="s">
        <v>607</v>
      </c>
      <c r="C1104" s="77" t="s">
        <v>475</v>
      </c>
      <c r="D1104" s="77" t="s">
        <v>70</v>
      </c>
      <c r="E1104" s="13" t="s">
        <v>71</v>
      </c>
      <c r="F1104" s="7">
        <v>143</v>
      </c>
      <c r="G1104" s="7"/>
      <c r="H1104" s="7">
        <f>SUM(F1104:G1104)</f>
        <v>143</v>
      </c>
      <c r="I1104" s="7"/>
      <c r="J1104" s="7"/>
      <c r="K1104" s="7">
        <v>132.69252</v>
      </c>
      <c r="L1104" s="7">
        <f>SUM(H1104:K1104)</f>
        <v>275.69252</v>
      </c>
      <c r="M1104" s="7">
        <v>143</v>
      </c>
      <c r="N1104" s="7"/>
      <c r="O1104" s="7">
        <f>SUM(M1104:N1104)</f>
        <v>143</v>
      </c>
      <c r="P1104" s="7">
        <v>-143</v>
      </c>
      <c r="Q1104" s="7"/>
      <c r="R1104" s="7">
        <v>143</v>
      </c>
      <c r="S1104" s="7"/>
      <c r="T1104" s="7">
        <f>SUM(R1104:S1104)</f>
        <v>143</v>
      </c>
      <c r="U1104" s="7">
        <v>-143</v>
      </c>
      <c r="V1104" s="7"/>
      <c r="W1104" s="104"/>
    </row>
    <row r="1105" spans="1:23" ht="78.75" outlineLevel="7" x14ac:dyDescent="0.2">
      <c r="A1105" s="76" t="s">
        <v>605</v>
      </c>
      <c r="B1105" s="76" t="s">
        <v>607</v>
      </c>
      <c r="C1105" s="76" t="s">
        <v>475</v>
      </c>
      <c r="D1105" s="76"/>
      <c r="E1105" s="12" t="s">
        <v>891</v>
      </c>
      <c r="F1105" s="6">
        <f>F1106</f>
        <v>2717.26316</v>
      </c>
      <c r="G1105" s="6">
        <f t="shared" ref="G1105:L1107" si="1451">G1106</f>
        <v>0</v>
      </c>
      <c r="H1105" s="6">
        <f t="shared" si="1451"/>
        <v>2717.26316</v>
      </c>
      <c r="I1105" s="6">
        <f t="shared" si="1451"/>
        <v>-2455.4</v>
      </c>
      <c r="J1105" s="6">
        <f t="shared" si="1451"/>
        <v>0</v>
      </c>
      <c r="K1105" s="6">
        <f t="shared" si="1451"/>
        <v>0</v>
      </c>
      <c r="L1105" s="6">
        <f t="shared" si="1451"/>
        <v>261.86315999999988</v>
      </c>
      <c r="M1105" s="6">
        <f t="shared" ref="M1105:R1107" si="1452">M1106</f>
        <v>0</v>
      </c>
      <c r="N1105" s="6">
        <f t="shared" ref="N1105:N1107" si="1453">N1106</f>
        <v>0</v>
      </c>
      <c r="O1105" s="6"/>
      <c r="P1105" s="6">
        <f t="shared" ref="P1105:P1107" si="1454">P1106</f>
        <v>0</v>
      </c>
      <c r="Q1105" s="6"/>
      <c r="R1105" s="6">
        <f t="shared" si="1452"/>
        <v>0</v>
      </c>
      <c r="S1105" s="6">
        <f t="shared" ref="S1105:S1107" si="1455">S1106</f>
        <v>0</v>
      </c>
      <c r="T1105" s="6"/>
      <c r="U1105" s="6">
        <f t="shared" ref="U1105:U1107" si="1456">U1106</f>
        <v>0</v>
      </c>
      <c r="V1105" s="6"/>
      <c r="W1105" s="104"/>
    </row>
    <row r="1106" spans="1:23" ht="31.5" outlineLevel="7" x14ac:dyDescent="0.2">
      <c r="A1106" s="77" t="s">
        <v>605</v>
      </c>
      <c r="B1106" s="77" t="s">
        <v>607</v>
      </c>
      <c r="C1106" s="77" t="s">
        <v>475</v>
      </c>
      <c r="D1106" s="77" t="s">
        <v>70</v>
      </c>
      <c r="E1106" s="13" t="s">
        <v>71</v>
      </c>
      <c r="F1106" s="7">
        <v>2717.26316</v>
      </c>
      <c r="G1106" s="7"/>
      <c r="H1106" s="7">
        <f>SUM(F1106:G1106)</f>
        <v>2717.26316</v>
      </c>
      <c r="I1106" s="7">
        <v>-2455.4</v>
      </c>
      <c r="J1106" s="7"/>
      <c r="K1106" s="7"/>
      <c r="L1106" s="7">
        <f>SUM(H1106:K1106)</f>
        <v>261.86315999999988</v>
      </c>
      <c r="M1106" s="7"/>
      <c r="N1106" s="7"/>
      <c r="O1106" s="7"/>
      <c r="P1106" s="7"/>
      <c r="Q1106" s="7"/>
      <c r="R1106" s="7"/>
      <c r="S1106" s="7"/>
      <c r="T1106" s="7"/>
      <c r="U1106" s="7"/>
      <c r="V1106" s="7"/>
      <c r="W1106" s="104"/>
    </row>
    <row r="1107" spans="1:23" ht="78.75" outlineLevel="7" x14ac:dyDescent="0.2">
      <c r="A1107" s="76" t="s">
        <v>605</v>
      </c>
      <c r="B1107" s="76" t="s">
        <v>607</v>
      </c>
      <c r="C1107" s="76" t="s">
        <v>475</v>
      </c>
      <c r="D1107" s="76"/>
      <c r="E1107" s="12" t="s">
        <v>892</v>
      </c>
      <c r="F1107" s="6">
        <f>F1108</f>
        <v>2717.26316</v>
      </c>
      <c r="G1107" s="6">
        <f t="shared" si="1451"/>
        <v>0</v>
      </c>
      <c r="H1107" s="6">
        <f t="shared" si="1451"/>
        <v>0</v>
      </c>
      <c r="I1107" s="6">
        <f t="shared" si="1451"/>
        <v>4976.5</v>
      </c>
      <c r="J1107" s="6">
        <f t="shared" si="1451"/>
        <v>0</v>
      </c>
      <c r="K1107" s="6">
        <f t="shared" si="1451"/>
        <v>0</v>
      </c>
      <c r="L1107" s="6">
        <f t="shared" si="1451"/>
        <v>4976.5</v>
      </c>
      <c r="M1107" s="6">
        <f t="shared" si="1452"/>
        <v>0</v>
      </c>
      <c r="N1107" s="6">
        <f t="shared" si="1453"/>
        <v>0</v>
      </c>
      <c r="O1107" s="6"/>
      <c r="P1107" s="6">
        <f t="shared" si="1454"/>
        <v>0</v>
      </c>
      <c r="Q1107" s="6"/>
      <c r="R1107" s="6">
        <f t="shared" si="1452"/>
        <v>0</v>
      </c>
      <c r="S1107" s="6">
        <f t="shared" si="1455"/>
        <v>0</v>
      </c>
      <c r="T1107" s="6"/>
      <c r="U1107" s="6">
        <f t="shared" si="1456"/>
        <v>0</v>
      </c>
      <c r="V1107" s="6"/>
      <c r="W1107" s="104"/>
    </row>
    <row r="1108" spans="1:23" ht="31.5" outlineLevel="7" x14ac:dyDescent="0.2">
      <c r="A1108" s="77" t="s">
        <v>605</v>
      </c>
      <c r="B1108" s="77" t="s">
        <v>607</v>
      </c>
      <c r="C1108" s="77" t="s">
        <v>475</v>
      </c>
      <c r="D1108" s="77" t="s">
        <v>70</v>
      </c>
      <c r="E1108" s="13" t="s">
        <v>71</v>
      </c>
      <c r="F1108" s="7">
        <v>2717.26316</v>
      </c>
      <c r="G1108" s="7"/>
      <c r="H1108" s="7"/>
      <c r="I1108" s="7">
        <v>4976.5</v>
      </c>
      <c r="J1108" s="7"/>
      <c r="K1108" s="7"/>
      <c r="L1108" s="7">
        <f>SUM(H1108:K1108)</f>
        <v>4976.5</v>
      </c>
      <c r="M1108" s="7"/>
      <c r="N1108" s="7"/>
      <c r="O1108" s="7"/>
      <c r="P1108" s="7"/>
      <c r="Q1108" s="7"/>
      <c r="R1108" s="7"/>
      <c r="S1108" s="7"/>
      <c r="T1108" s="7"/>
      <c r="U1108" s="7"/>
      <c r="V1108" s="7"/>
      <c r="W1108" s="104"/>
    </row>
    <row r="1109" spans="1:23" ht="31.5" outlineLevel="7" x14ac:dyDescent="0.2">
      <c r="A1109" s="76" t="s">
        <v>605</v>
      </c>
      <c r="B1109" s="76" t="s">
        <v>607</v>
      </c>
      <c r="C1109" s="76" t="s">
        <v>393</v>
      </c>
      <c r="D1109" s="76"/>
      <c r="E1109" s="12" t="s">
        <v>394</v>
      </c>
      <c r="F1109" s="6">
        <f t="shared" ref="F1109:V1111" si="1457">F1110</f>
        <v>98121.600000000006</v>
      </c>
      <c r="G1109" s="6">
        <f t="shared" si="1457"/>
        <v>0</v>
      </c>
      <c r="H1109" s="6">
        <f t="shared" si="1457"/>
        <v>98121.600000000006</v>
      </c>
      <c r="I1109" s="6">
        <f t="shared" si="1457"/>
        <v>0</v>
      </c>
      <c r="J1109" s="6">
        <f t="shared" si="1457"/>
        <v>0</v>
      </c>
      <c r="K1109" s="6">
        <f t="shared" si="1457"/>
        <v>-78910.790330000003</v>
      </c>
      <c r="L1109" s="6">
        <f t="shared" si="1457"/>
        <v>19210.809670000002</v>
      </c>
      <c r="M1109" s="6">
        <f t="shared" si="1457"/>
        <v>98121.600000000006</v>
      </c>
      <c r="N1109" s="6">
        <f t="shared" si="1457"/>
        <v>0</v>
      </c>
      <c r="O1109" s="6">
        <f t="shared" si="1457"/>
        <v>98121.600000000006</v>
      </c>
      <c r="P1109" s="6">
        <f t="shared" si="1457"/>
        <v>-93249.3</v>
      </c>
      <c r="Q1109" s="6">
        <f t="shared" si="1457"/>
        <v>4872.3000000000029</v>
      </c>
      <c r="R1109" s="6">
        <f t="shared" si="1457"/>
        <v>98121.600000000006</v>
      </c>
      <c r="S1109" s="6">
        <f t="shared" si="1457"/>
        <v>0</v>
      </c>
      <c r="T1109" s="6">
        <f t="shared" si="1457"/>
        <v>98121.600000000006</v>
      </c>
      <c r="U1109" s="6">
        <f t="shared" si="1457"/>
        <v>-93249.3</v>
      </c>
      <c r="V1109" s="6">
        <f t="shared" si="1457"/>
        <v>4872.3000000000029</v>
      </c>
      <c r="W1109" s="104"/>
    </row>
    <row r="1110" spans="1:23" ht="31.5" outlineLevel="7" x14ac:dyDescent="0.2">
      <c r="A1110" s="76" t="s">
        <v>605</v>
      </c>
      <c r="B1110" s="76" t="s">
        <v>607</v>
      </c>
      <c r="C1110" s="76" t="s">
        <v>395</v>
      </c>
      <c r="D1110" s="76"/>
      <c r="E1110" s="12" t="s">
        <v>39</v>
      </c>
      <c r="F1110" s="6">
        <f t="shared" si="1457"/>
        <v>98121.600000000006</v>
      </c>
      <c r="G1110" s="6">
        <f t="shared" si="1457"/>
        <v>0</v>
      </c>
      <c r="H1110" s="6">
        <f t="shared" si="1457"/>
        <v>98121.600000000006</v>
      </c>
      <c r="I1110" s="6">
        <f t="shared" si="1457"/>
        <v>0</v>
      </c>
      <c r="J1110" s="6">
        <f t="shared" si="1457"/>
        <v>0</v>
      </c>
      <c r="K1110" s="6">
        <f t="shared" si="1457"/>
        <v>-78910.790330000003</v>
      </c>
      <c r="L1110" s="6">
        <f t="shared" si="1457"/>
        <v>19210.809670000002</v>
      </c>
      <c r="M1110" s="6">
        <f t="shared" si="1457"/>
        <v>98121.600000000006</v>
      </c>
      <c r="N1110" s="6">
        <f t="shared" si="1457"/>
        <v>0</v>
      </c>
      <c r="O1110" s="6">
        <f t="shared" si="1457"/>
        <v>98121.600000000006</v>
      </c>
      <c r="P1110" s="6">
        <f t="shared" si="1457"/>
        <v>-93249.3</v>
      </c>
      <c r="Q1110" s="6">
        <f t="shared" si="1457"/>
        <v>4872.3000000000029</v>
      </c>
      <c r="R1110" s="6">
        <f t="shared" si="1457"/>
        <v>98121.600000000006</v>
      </c>
      <c r="S1110" s="6">
        <f t="shared" si="1457"/>
        <v>0</v>
      </c>
      <c r="T1110" s="6">
        <f t="shared" si="1457"/>
        <v>98121.600000000006</v>
      </c>
      <c r="U1110" s="6">
        <f t="shared" si="1457"/>
        <v>-93249.3</v>
      </c>
      <c r="V1110" s="6">
        <f t="shared" si="1457"/>
        <v>4872.3000000000029</v>
      </c>
      <c r="W1110" s="104"/>
    </row>
    <row r="1111" spans="1:23" ht="31.5" outlineLevel="7" x14ac:dyDescent="0.2">
      <c r="A1111" s="76" t="s">
        <v>605</v>
      </c>
      <c r="B1111" s="76" t="s">
        <v>607</v>
      </c>
      <c r="C1111" s="76" t="s">
        <v>396</v>
      </c>
      <c r="D1111" s="76"/>
      <c r="E1111" s="12" t="s">
        <v>430</v>
      </c>
      <c r="F1111" s="6">
        <f t="shared" si="1457"/>
        <v>98121.600000000006</v>
      </c>
      <c r="G1111" s="6">
        <f t="shared" si="1457"/>
        <v>0</v>
      </c>
      <c r="H1111" s="6">
        <f t="shared" si="1457"/>
        <v>98121.600000000006</v>
      </c>
      <c r="I1111" s="6">
        <f t="shared" si="1457"/>
        <v>0</v>
      </c>
      <c r="J1111" s="6">
        <f t="shared" si="1457"/>
        <v>0</v>
      </c>
      <c r="K1111" s="6">
        <f t="shared" si="1457"/>
        <v>-78910.790330000003</v>
      </c>
      <c r="L1111" s="6">
        <f t="shared" si="1457"/>
        <v>19210.809670000002</v>
      </c>
      <c r="M1111" s="6">
        <f t="shared" si="1457"/>
        <v>98121.600000000006</v>
      </c>
      <c r="N1111" s="6">
        <f t="shared" si="1457"/>
        <v>0</v>
      </c>
      <c r="O1111" s="6">
        <f t="shared" si="1457"/>
        <v>98121.600000000006</v>
      </c>
      <c r="P1111" s="6">
        <f t="shared" si="1457"/>
        <v>-93249.3</v>
      </c>
      <c r="Q1111" s="6">
        <f t="shared" si="1457"/>
        <v>4872.3000000000029</v>
      </c>
      <c r="R1111" s="6">
        <f t="shared" si="1457"/>
        <v>98121.600000000006</v>
      </c>
      <c r="S1111" s="6">
        <f t="shared" si="1457"/>
        <v>0</v>
      </c>
      <c r="T1111" s="6">
        <f t="shared" si="1457"/>
        <v>98121.600000000006</v>
      </c>
      <c r="U1111" s="6">
        <f t="shared" si="1457"/>
        <v>-93249.3</v>
      </c>
      <c r="V1111" s="6">
        <f t="shared" si="1457"/>
        <v>4872.3000000000029</v>
      </c>
      <c r="W1111" s="104"/>
    </row>
    <row r="1112" spans="1:23" ht="31.5" outlineLevel="7" x14ac:dyDescent="0.2">
      <c r="A1112" s="77" t="s">
        <v>605</v>
      </c>
      <c r="B1112" s="77" t="s">
        <v>607</v>
      </c>
      <c r="C1112" s="77" t="s">
        <v>396</v>
      </c>
      <c r="D1112" s="77" t="s">
        <v>70</v>
      </c>
      <c r="E1112" s="13" t="s">
        <v>71</v>
      </c>
      <c r="F1112" s="7">
        <v>98121.600000000006</v>
      </c>
      <c r="G1112" s="7"/>
      <c r="H1112" s="7">
        <f>SUM(F1112:G1112)</f>
        <v>98121.600000000006</v>
      </c>
      <c r="I1112" s="7"/>
      <c r="J1112" s="7"/>
      <c r="K1112" s="7">
        <f>-1136.1-132.69252-917.40748-76724.59033</f>
        <v>-78910.790330000003</v>
      </c>
      <c r="L1112" s="7">
        <f>SUM(H1112:K1112)</f>
        <v>19210.809670000002</v>
      </c>
      <c r="M1112" s="7">
        <v>98121.600000000006</v>
      </c>
      <c r="N1112" s="7"/>
      <c r="O1112" s="7">
        <f>SUM(M1112:N1112)</f>
        <v>98121.600000000006</v>
      </c>
      <c r="P1112" s="7">
        <v>-93249.3</v>
      </c>
      <c r="Q1112" s="7">
        <f>SUM(O1112:P1112)</f>
        <v>4872.3000000000029</v>
      </c>
      <c r="R1112" s="7">
        <v>98121.600000000006</v>
      </c>
      <c r="S1112" s="7"/>
      <c r="T1112" s="7">
        <f>SUM(R1112:S1112)</f>
        <v>98121.600000000006</v>
      </c>
      <c r="U1112" s="7">
        <v>-93249.3</v>
      </c>
      <c r="V1112" s="7">
        <f>SUM(T1112:U1112)</f>
        <v>4872.3000000000029</v>
      </c>
      <c r="W1112" s="104"/>
    </row>
    <row r="1113" spans="1:23" ht="15.75" outlineLevel="1" x14ac:dyDescent="0.2">
      <c r="A1113" s="76" t="s">
        <v>605</v>
      </c>
      <c r="B1113" s="76" t="s">
        <v>609</v>
      </c>
      <c r="C1113" s="76"/>
      <c r="D1113" s="76"/>
      <c r="E1113" s="12" t="s">
        <v>610</v>
      </c>
      <c r="F1113" s="6">
        <f t="shared" ref="F1113:V1116" si="1458">F1114</f>
        <v>5581.7</v>
      </c>
      <c r="G1113" s="6">
        <f t="shared" si="1458"/>
        <v>0</v>
      </c>
      <c r="H1113" s="6">
        <f t="shared" si="1458"/>
        <v>5581.7</v>
      </c>
      <c r="I1113" s="6">
        <f t="shared" si="1458"/>
        <v>0</v>
      </c>
      <c r="J1113" s="6">
        <f t="shared" si="1458"/>
        <v>0</v>
      </c>
      <c r="K1113" s="6">
        <f t="shared" si="1458"/>
        <v>0</v>
      </c>
      <c r="L1113" s="6">
        <f t="shared" si="1458"/>
        <v>5581.7</v>
      </c>
      <c r="M1113" s="6">
        <f t="shared" ref="M1113:M1116" si="1459">M1114</f>
        <v>5799</v>
      </c>
      <c r="N1113" s="6">
        <f t="shared" si="1458"/>
        <v>0</v>
      </c>
      <c r="O1113" s="6">
        <f t="shared" si="1458"/>
        <v>5799</v>
      </c>
      <c r="P1113" s="6">
        <f t="shared" si="1458"/>
        <v>0</v>
      </c>
      <c r="Q1113" s="6">
        <f t="shared" si="1458"/>
        <v>5799</v>
      </c>
      <c r="R1113" s="6">
        <f t="shared" ref="R1113:R1116" si="1460">R1114</f>
        <v>6025.0999999999995</v>
      </c>
      <c r="S1113" s="6">
        <f t="shared" si="1458"/>
        <v>0</v>
      </c>
      <c r="T1113" s="6">
        <f t="shared" si="1458"/>
        <v>6025.0999999999995</v>
      </c>
      <c r="U1113" s="6">
        <f t="shared" si="1458"/>
        <v>0</v>
      </c>
      <c r="V1113" s="6">
        <f t="shared" si="1458"/>
        <v>6025.0999999999995</v>
      </c>
      <c r="W1113" s="104"/>
    </row>
    <row r="1114" spans="1:23" ht="26.25" customHeight="1" outlineLevel="2" x14ac:dyDescent="0.2">
      <c r="A1114" s="76" t="s">
        <v>605</v>
      </c>
      <c r="B1114" s="76" t="s">
        <v>609</v>
      </c>
      <c r="C1114" s="76" t="s">
        <v>271</v>
      </c>
      <c r="D1114" s="76"/>
      <c r="E1114" s="12" t="s">
        <v>272</v>
      </c>
      <c r="F1114" s="6">
        <f t="shared" si="1458"/>
        <v>5581.7</v>
      </c>
      <c r="G1114" s="6">
        <f t="shared" si="1458"/>
        <v>0</v>
      </c>
      <c r="H1114" s="6">
        <f t="shared" si="1458"/>
        <v>5581.7</v>
      </c>
      <c r="I1114" s="6">
        <f t="shared" si="1458"/>
        <v>0</v>
      </c>
      <c r="J1114" s="6">
        <f t="shared" si="1458"/>
        <v>0</v>
      </c>
      <c r="K1114" s="6">
        <f t="shared" si="1458"/>
        <v>0</v>
      </c>
      <c r="L1114" s="6">
        <f t="shared" si="1458"/>
        <v>5581.7</v>
      </c>
      <c r="M1114" s="6">
        <f t="shared" si="1459"/>
        <v>5799</v>
      </c>
      <c r="N1114" s="6">
        <f t="shared" si="1458"/>
        <v>0</v>
      </c>
      <c r="O1114" s="6">
        <f t="shared" si="1458"/>
        <v>5799</v>
      </c>
      <c r="P1114" s="6">
        <f t="shared" si="1458"/>
        <v>0</v>
      </c>
      <c r="Q1114" s="6">
        <f t="shared" si="1458"/>
        <v>5799</v>
      </c>
      <c r="R1114" s="6">
        <f t="shared" si="1460"/>
        <v>6025.0999999999995</v>
      </c>
      <c r="S1114" s="6">
        <f t="shared" si="1458"/>
        <v>0</v>
      </c>
      <c r="T1114" s="6">
        <f t="shared" si="1458"/>
        <v>6025.0999999999995</v>
      </c>
      <c r="U1114" s="6">
        <f t="shared" si="1458"/>
        <v>0</v>
      </c>
      <c r="V1114" s="6">
        <f t="shared" si="1458"/>
        <v>6025.0999999999995</v>
      </c>
      <c r="W1114" s="104"/>
    </row>
    <row r="1115" spans="1:23" ht="31.5" outlineLevel="3" x14ac:dyDescent="0.2">
      <c r="A1115" s="76" t="s">
        <v>605</v>
      </c>
      <c r="B1115" s="76" t="s">
        <v>609</v>
      </c>
      <c r="C1115" s="76" t="s">
        <v>393</v>
      </c>
      <c r="D1115" s="76"/>
      <c r="E1115" s="12" t="s">
        <v>394</v>
      </c>
      <c r="F1115" s="6">
        <f t="shared" si="1458"/>
        <v>5581.7</v>
      </c>
      <c r="G1115" s="6">
        <f t="shared" si="1458"/>
        <v>0</v>
      </c>
      <c r="H1115" s="6">
        <f t="shared" si="1458"/>
        <v>5581.7</v>
      </c>
      <c r="I1115" s="6">
        <f t="shared" si="1458"/>
        <v>0</v>
      </c>
      <c r="J1115" s="6">
        <f t="shared" si="1458"/>
        <v>0</v>
      </c>
      <c r="K1115" s="6">
        <f t="shared" si="1458"/>
        <v>0</v>
      </c>
      <c r="L1115" s="6">
        <f t="shared" si="1458"/>
        <v>5581.7</v>
      </c>
      <c r="M1115" s="6">
        <f t="shared" si="1459"/>
        <v>5799</v>
      </c>
      <c r="N1115" s="6">
        <f t="shared" si="1458"/>
        <v>0</v>
      </c>
      <c r="O1115" s="6">
        <f t="shared" si="1458"/>
        <v>5799</v>
      </c>
      <c r="P1115" s="6">
        <f t="shared" si="1458"/>
        <v>0</v>
      </c>
      <c r="Q1115" s="6">
        <f t="shared" si="1458"/>
        <v>5799</v>
      </c>
      <c r="R1115" s="6">
        <f t="shared" si="1460"/>
        <v>6025.0999999999995</v>
      </c>
      <c r="S1115" s="6">
        <f t="shared" si="1458"/>
        <v>0</v>
      </c>
      <c r="T1115" s="6">
        <f t="shared" si="1458"/>
        <v>6025.0999999999995</v>
      </c>
      <c r="U1115" s="6">
        <f t="shared" si="1458"/>
        <v>0</v>
      </c>
      <c r="V1115" s="6">
        <f t="shared" si="1458"/>
        <v>6025.0999999999995</v>
      </c>
      <c r="W1115" s="104"/>
    </row>
    <row r="1116" spans="1:23" ht="31.5" outlineLevel="4" x14ac:dyDescent="0.2">
      <c r="A1116" s="76" t="s">
        <v>605</v>
      </c>
      <c r="B1116" s="76" t="s">
        <v>609</v>
      </c>
      <c r="C1116" s="76" t="s">
        <v>395</v>
      </c>
      <c r="D1116" s="76"/>
      <c r="E1116" s="12" t="s">
        <v>39</v>
      </c>
      <c r="F1116" s="6">
        <f t="shared" si="1458"/>
        <v>5581.7</v>
      </c>
      <c r="G1116" s="6">
        <f t="shared" si="1458"/>
        <v>0</v>
      </c>
      <c r="H1116" s="6">
        <f t="shared" si="1458"/>
        <v>5581.7</v>
      </c>
      <c r="I1116" s="6">
        <f t="shared" si="1458"/>
        <v>0</v>
      </c>
      <c r="J1116" s="6">
        <f t="shared" si="1458"/>
        <v>0</v>
      </c>
      <c r="K1116" s="6">
        <f t="shared" si="1458"/>
        <v>0</v>
      </c>
      <c r="L1116" s="6">
        <f t="shared" si="1458"/>
        <v>5581.7</v>
      </c>
      <c r="M1116" s="6">
        <f t="shared" si="1459"/>
        <v>5799</v>
      </c>
      <c r="N1116" s="6">
        <f t="shared" si="1458"/>
        <v>0</v>
      </c>
      <c r="O1116" s="6">
        <f t="shared" si="1458"/>
        <v>5799</v>
      </c>
      <c r="P1116" s="6">
        <f t="shared" si="1458"/>
        <v>0</v>
      </c>
      <c r="Q1116" s="6">
        <f t="shared" si="1458"/>
        <v>5799</v>
      </c>
      <c r="R1116" s="6">
        <f t="shared" si="1460"/>
        <v>6025.0999999999995</v>
      </c>
      <c r="S1116" s="6">
        <f t="shared" si="1458"/>
        <v>0</v>
      </c>
      <c r="T1116" s="6">
        <f t="shared" si="1458"/>
        <v>6025.0999999999995</v>
      </c>
      <c r="U1116" s="6">
        <f t="shared" si="1458"/>
        <v>0</v>
      </c>
      <c r="V1116" s="6">
        <f t="shared" si="1458"/>
        <v>6025.0999999999995</v>
      </c>
      <c r="W1116" s="104"/>
    </row>
    <row r="1117" spans="1:23" ht="15.75" outlineLevel="5" x14ac:dyDescent="0.2">
      <c r="A1117" s="76" t="s">
        <v>605</v>
      </c>
      <c r="B1117" s="76" t="s">
        <v>609</v>
      </c>
      <c r="C1117" s="76" t="s">
        <v>409</v>
      </c>
      <c r="D1117" s="76"/>
      <c r="E1117" s="12" t="s">
        <v>41</v>
      </c>
      <c r="F1117" s="6">
        <f>F1118+F1119</f>
        <v>5581.7</v>
      </c>
      <c r="G1117" s="6">
        <f t="shared" ref="G1117:J1117" si="1461">G1118+G1119</f>
        <v>0</v>
      </c>
      <c r="H1117" s="6">
        <f t="shared" si="1461"/>
        <v>5581.7</v>
      </c>
      <c r="I1117" s="6">
        <f t="shared" si="1461"/>
        <v>0</v>
      </c>
      <c r="J1117" s="6">
        <f t="shared" si="1461"/>
        <v>0</v>
      </c>
      <c r="K1117" s="6">
        <f t="shared" ref="K1117:L1117" si="1462">K1118+K1119</f>
        <v>0</v>
      </c>
      <c r="L1117" s="6">
        <f t="shared" si="1462"/>
        <v>5581.7</v>
      </c>
      <c r="M1117" s="6">
        <f t="shared" ref="M1117:R1117" si="1463">M1118+M1119</f>
        <v>5799</v>
      </c>
      <c r="N1117" s="6">
        <f t="shared" ref="N1117" si="1464">N1118+N1119</f>
        <v>0</v>
      </c>
      <c r="O1117" s="6">
        <f t="shared" ref="O1117:Q1117" si="1465">O1118+O1119</f>
        <v>5799</v>
      </c>
      <c r="P1117" s="6">
        <f t="shared" si="1465"/>
        <v>0</v>
      </c>
      <c r="Q1117" s="6">
        <f t="shared" si="1465"/>
        <v>5799</v>
      </c>
      <c r="R1117" s="6">
        <f t="shared" si="1463"/>
        <v>6025.0999999999995</v>
      </c>
      <c r="S1117" s="6">
        <f t="shared" ref="S1117" si="1466">S1118+S1119</f>
        <v>0</v>
      </c>
      <c r="T1117" s="6">
        <f t="shared" ref="T1117:V1117" si="1467">T1118+T1119</f>
        <v>6025.0999999999995</v>
      </c>
      <c r="U1117" s="6">
        <f t="shared" si="1467"/>
        <v>0</v>
      </c>
      <c r="V1117" s="6">
        <f t="shared" si="1467"/>
        <v>6025.0999999999995</v>
      </c>
      <c r="W1117" s="104"/>
    </row>
    <row r="1118" spans="1:23" ht="47.25" outlineLevel="7" x14ac:dyDescent="0.2">
      <c r="A1118" s="77" t="s">
        <v>605</v>
      </c>
      <c r="B1118" s="77" t="s">
        <v>609</v>
      </c>
      <c r="C1118" s="77" t="s">
        <v>409</v>
      </c>
      <c r="D1118" s="77" t="s">
        <v>4</v>
      </c>
      <c r="E1118" s="13" t="s">
        <v>5</v>
      </c>
      <c r="F1118" s="7">
        <v>5433.5</v>
      </c>
      <c r="G1118" s="7"/>
      <c r="H1118" s="7">
        <f t="shared" ref="H1118:H1119" si="1468">SUM(F1118:G1118)</f>
        <v>5433.5</v>
      </c>
      <c r="I1118" s="7"/>
      <c r="J1118" s="7"/>
      <c r="K1118" s="7">
        <v>107.54961</v>
      </c>
      <c r="L1118" s="7">
        <f>SUM(H1118:K1118)</f>
        <v>5541.04961</v>
      </c>
      <c r="M1118" s="7">
        <v>5650.8</v>
      </c>
      <c r="N1118" s="7"/>
      <c r="O1118" s="7">
        <f t="shared" ref="O1118:O1119" si="1469">SUM(M1118:N1118)</f>
        <v>5650.8</v>
      </c>
      <c r="P1118" s="7"/>
      <c r="Q1118" s="7">
        <f t="shared" ref="Q1118:Q1119" si="1470">SUM(O1118:P1118)</f>
        <v>5650.8</v>
      </c>
      <c r="R1118" s="7">
        <v>5876.9</v>
      </c>
      <c r="S1118" s="7"/>
      <c r="T1118" s="7">
        <f t="shared" ref="T1118:T1119" si="1471">SUM(R1118:S1118)</f>
        <v>5876.9</v>
      </c>
      <c r="U1118" s="7"/>
      <c r="V1118" s="7">
        <f t="shared" ref="V1118:V1119" si="1472">SUM(T1118:U1118)</f>
        <v>5876.9</v>
      </c>
      <c r="W1118" s="104"/>
    </row>
    <row r="1119" spans="1:23" ht="15.75" outlineLevel="7" x14ac:dyDescent="0.2">
      <c r="A1119" s="77" t="s">
        <v>605</v>
      </c>
      <c r="B1119" s="77" t="s">
        <v>609</v>
      </c>
      <c r="C1119" s="77" t="s">
        <v>409</v>
      </c>
      <c r="D1119" s="77" t="s">
        <v>7</v>
      </c>
      <c r="E1119" s="13" t="s">
        <v>8</v>
      </c>
      <c r="F1119" s="7">
        <v>148.19999999999999</v>
      </c>
      <c r="G1119" s="7"/>
      <c r="H1119" s="7">
        <f t="shared" si="1468"/>
        <v>148.19999999999999</v>
      </c>
      <c r="I1119" s="7"/>
      <c r="J1119" s="7"/>
      <c r="K1119" s="7">
        <v>-107.54961</v>
      </c>
      <c r="L1119" s="7">
        <f>SUM(H1119:K1119)</f>
        <v>40.650389999999987</v>
      </c>
      <c r="M1119" s="7">
        <v>148.19999999999999</v>
      </c>
      <c r="N1119" s="7"/>
      <c r="O1119" s="7">
        <f t="shared" si="1469"/>
        <v>148.19999999999999</v>
      </c>
      <c r="P1119" s="7"/>
      <c r="Q1119" s="7">
        <f t="shared" si="1470"/>
        <v>148.19999999999999</v>
      </c>
      <c r="R1119" s="7">
        <v>148.19999999999999</v>
      </c>
      <c r="S1119" s="7"/>
      <c r="T1119" s="7">
        <f t="shared" si="1471"/>
        <v>148.19999999999999</v>
      </c>
      <c r="U1119" s="7"/>
      <c r="V1119" s="7">
        <f t="shared" si="1472"/>
        <v>148.19999999999999</v>
      </c>
      <c r="W1119" s="104"/>
    </row>
    <row r="1120" spans="1:23" ht="15.75" outlineLevel="7" x14ac:dyDescent="0.2">
      <c r="A1120" s="77"/>
      <c r="B1120" s="77"/>
      <c r="C1120" s="77"/>
      <c r="D1120" s="77"/>
      <c r="E1120" s="13"/>
      <c r="F1120" s="7"/>
      <c r="G1120" s="7"/>
      <c r="H1120" s="7"/>
      <c r="I1120" s="7"/>
      <c r="J1120" s="7"/>
      <c r="K1120" s="7"/>
      <c r="L1120" s="7"/>
      <c r="M1120" s="7"/>
      <c r="N1120" s="7"/>
      <c r="O1120" s="7"/>
      <c r="P1120" s="7"/>
      <c r="Q1120" s="7"/>
      <c r="R1120" s="7"/>
      <c r="S1120" s="7"/>
      <c r="T1120" s="7"/>
      <c r="U1120" s="7"/>
      <c r="V1120" s="7"/>
      <c r="W1120" s="104"/>
    </row>
    <row r="1121" spans="1:23" ht="15.75" x14ac:dyDescent="0.2">
      <c r="A1121" s="76" t="s">
        <v>611</v>
      </c>
      <c r="B1121" s="76"/>
      <c r="C1121" s="76"/>
      <c r="D1121" s="76"/>
      <c r="E1121" s="12" t="s">
        <v>612</v>
      </c>
      <c r="F1121" s="6">
        <f>F1123+F1133+F1160</f>
        <v>113759.3</v>
      </c>
      <c r="G1121" s="6">
        <f t="shared" ref="G1121:J1121" si="1473">G1123+G1133+G1160</f>
        <v>0</v>
      </c>
      <c r="H1121" s="6">
        <f t="shared" si="1473"/>
        <v>113759.3</v>
      </c>
      <c r="I1121" s="6">
        <f t="shared" si="1473"/>
        <v>73.8</v>
      </c>
      <c r="J1121" s="6">
        <f t="shared" si="1473"/>
        <v>0</v>
      </c>
      <c r="K1121" s="6">
        <f t="shared" ref="K1121:L1121" si="1474">K1123+K1133+K1160</f>
        <v>46846.65395</v>
      </c>
      <c r="L1121" s="6">
        <f t="shared" si="1474"/>
        <v>160679.75394999998</v>
      </c>
      <c r="M1121" s="6">
        <f>M1123+M1133+M1160</f>
        <v>185716.45</v>
      </c>
      <c r="N1121" s="6">
        <f t="shared" ref="N1121:Q1121" si="1475">N1123+N1133+N1160</f>
        <v>180.29</v>
      </c>
      <c r="O1121" s="6">
        <f t="shared" si="1475"/>
        <v>185896.74000000002</v>
      </c>
      <c r="P1121" s="6">
        <f t="shared" si="1475"/>
        <v>-37616.630000000005</v>
      </c>
      <c r="Q1121" s="6">
        <f t="shared" si="1475"/>
        <v>148280.10999999999</v>
      </c>
      <c r="R1121" s="6">
        <f>R1123+R1133+R1160</f>
        <v>246798.155</v>
      </c>
      <c r="S1121" s="6">
        <f t="shared" ref="S1121:V1121" si="1476">S1123+S1133+S1160</f>
        <v>271.3</v>
      </c>
      <c r="T1121" s="6">
        <f t="shared" si="1476"/>
        <v>247069.45499999999</v>
      </c>
      <c r="U1121" s="6">
        <f t="shared" si="1476"/>
        <v>-21940.5</v>
      </c>
      <c r="V1121" s="6">
        <f t="shared" si="1476"/>
        <v>225128.95499999999</v>
      </c>
      <c r="W1121" s="104"/>
    </row>
    <row r="1122" spans="1:23" ht="15.75" x14ac:dyDescent="0.2">
      <c r="A1122" s="76" t="s">
        <v>611</v>
      </c>
      <c r="B1122" s="76" t="s">
        <v>499</v>
      </c>
      <c r="C1122" s="76"/>
      <c r="D1122" s="76"/>
      <c r="E1122" s="91" t="s">
        <v>500</v>
      </c>
      <c r="F1122" s="6">
        <f>F1123+F1133</f>
        <v>113608.40000000001</v>
      </c>
      <c r="G1122" s="6">
        <f t="shared" ref="G1122:J1122" si="1477">G1123+G1133</f>
        <v>0</v>
      </c>
      <c r="H1122" s="6">
        <f t="shared" si="1477"/>
        <v>113608.40000000001</v>
      </c>
      <c r="I1122" s="6">
        <f t="shared" si="1477"/>
        <v>73.8</v>
      </c>
      <c r="J1122" s="6">
        <f t="shared" si="1477"/>
        <v>0</v>
      </c>
      <c r="K1122" s="6">
        <f t="shared" ref="K1122:L1122" si="1478">K1123+K1133</f>
        <v>46846.65395</v>
      </c>
      <c r="L1122" s="6">
        <f t="shared" si="1478"/>
        <v>160528.85394999999</v>
      </c>
      <c r="M1122" s="6">
        <f>M1123+M1133</f>
        <v>185565.55000000002</v>
      </c>
      <c r="N1122" s="6">
        <f t="shared" ref="N1122" si="1479">N1123+N1133</f>
        <v>180.29</v>
      </c>
      <c r="O1122" s="6">
        <f t="shared" ref="O1122:Q1122" si="1480">O1123+O1133</f>
        <v>185745.84000000003</v>
      </c>
      <c r="P1122" s="6">
        <f t="shared" si="1480"/>
        <v>-37616.630000000005</v>
      </c>
      <c r="Q1122" s="6">
        <f t="shared" si="1480"/>
        <v>148129.21</v>
      </c>
      <c r="R1122" s="6">
        <f>R1123+R1133</f>
        <v>246647.255</v>
      </c>
      <c r="S1122" s="6">
        <f t="shared" ref="S1122" si="1481">S1123+S1133</f>
        <v>271.3</v>
      </c>
      <c r="T1122" s="6">
        <f t="shared" ref="T1122:V1122" si="1482">T1123+T1133</f>
        <v>246918.55499999999</v>
      </c>
      <c r="U1122" s="6">
        <f t="shared" si="1482"/>
        <v>-21940.5</v>
      </c>
      <c r="V1122" s="6">
        <f t="shared" si="1482"/>
        <v>224978.05499999999</v>
      </c>
      <c r="W1122" s="104"/>
    </row>
    <row r="1123" spans="1:23" ht="31.5" outlineLevel="1" x14ac:dyDescent="0.2">
      <c r="A1123" s="76" t="s">
        <v>611</v>
      </c>
      <c r="B1123" s="76" t="s">
        <v>501</v>
      </c>
      <c r="C1123" s="76"/>
      <c r="D1123" s="76"/>
      <c r="E1123" s="12" t="s">
        <v>502</v>
      </c>
      <c r="F1123" s="6">
        <f t="shared" ref="F1123:V1125" si="1483">F1124</f>
        <v>22733.3</v>
      </c>
      <c r="G1123" s="6">
        <f t="shared" si="1483"/>
        <v>0</v>
      </c>
      <c r="H1123" s="6">
        <f t="shared" si="1483"/>
        <v>22733.3</v>
      </c>
      <c r="I1123" s="6">
        <f t="shared" si="1483"/>
        <v>2.5</v>
      </c>
      <c r="J1123" s="6">
        <f t="shared" si="1483"/>
        <v>0</v>
      </c>
      <c r="K1123" s="6">
        <f t="shared" si="1483"/>
        <v>0</v>
      </c>
      <c r="L1123" s="6">
        <f t="shared" si="1483"/>
        <v>22735.8</v>
      </c>
      <c r="M1123" s="6">
        <f t="shared" ref="M1123:M1125" si="1484">M1124</f>
        <v>23521.7</v>
      </c>
      <c r="N1123" s="6">
        <f t="shared" si="1483"/>
        <v>0</v>
      </c>
      <c r="O1123" s="6">
        <f t="shared" si="1483"/>
        <v>23521.7</v>
      </c>
      <c r="P1123" s="6">
        <f t="shared" si="1483"/>
        <v>2.5</v>
      </c>
      <c r="Q1123" s="6">
        <f t="shared" si="1483"/>
        <v>23524.2</v>
      </c>
      <c r="R1123" s="6">
        <f t="shared" ref="R1123:R1125" si="1485">R1124</f>
        <v>24336.800000000003</v>
      </c>
      <c r="S1123" s="6">
        <f t="shared" si="1483"/>
        <v>0</v>
      </c>
      <c r="T1123" s="6">
        <f t="shared" si="1483"/>
        <v>24336.800000000003</v>
      </c>
      <c r="U1123" s="6">
        <f t="shared" si="1483"/>
        <v>2.5</v>
      </c>
      <c r="V1123" s="6">
        <f t="shared" si="1483"/>
        <v>24339.300000000003</v>
      </c>
      <c r="W1123" s="104"/>
    </row>
    <row r="1124" spans="1:23" ht="31.5" outlineLevel="2" x14ac:dyDescent="0.2">
      <c r="A1124" s="76" t="s">
        <v>611</v>
      </c>
      <c r="B1124" s="76" t="s">
        <v>501</v>
      </c>
      <c r="C1124" s="76" t="s">
        <v>34</v>
      </c>
      <c r="D1124" s="76"/>
      <c r="E1124" s="12" t="s">
        <v>35</v>
      </c>
      <c r="F1124" s="6">
        <f t="shared" si="1483"/>
        <v>22733.3</v>
      </c>
      <c r="G1124" s="6">
        <f t="shared" si="1483"/>
        <v>0</v>
      </c>
      <c r="H1124" s="6">
        <f t="shared" si="1483"/>
        <v>22733.3</v>
      </c>
      <c r="I1124" s="6">
        <f t="shared" si="1483"/>
        <v>2.5</v>
      </c>
      <c r="J1124" s="6">
        <f t="shared" si="1483"/>
        <v>0</v>
      </c>
      <c r="K1124" s="6">
        <f t="shared" si="1483"/>
        <v>0</v>
      </c>
      <c r="L1124" s="6">
        <f t="shared" si="1483"/>
        <v>22735.8</v>
      </c>
      <c r="M1124" s="6">
        <f t="shared" si="1484"/>
        <v>23521.7</v>
      </c>
      <c r="N1124" s="6">
        <f t="shared" si="1483"/>
        <v>0</v>
      </c>
      <c r="O1124" s="6">
        <f t="shared" si="1483"/>
        <v>23521.7</v>
      </c>
      <c r="P1124" s="6">
        <f t="shared" si="1483"/>
        <v>2.5</v>
      </c>
      <c r="Q1124" s="6">
        <f t="shared" si="1483"/>
        <v>23524.2</v>
      </c>
      <c r="R1124" s="6">
        <f t="shared" si="1485"/>
        <v>24336.800000000003</v>
      </c>
      <c r="S1124" s="6">
        <f t="shared" si="1483"/>
        <v>0</v>
      </c>
      <c r="T1124" s="6">
        <f t="shared" si="1483"/>
        <v>24336.800000000003</v>
      </c>
      <c r="U1124" s="6">
        <f t="shared" si="1483"/>
        <v>2.5</v>
      </c>
      <c r="V1124" s="6">
        <f t="shared" si="1483"/>
        <v>24339.300000000003</v>
      </c>
      <c r="W1124" s="104"/>
    </row>
    <row r="1125" spans="1:23" ht="30" customHeight="1" outlineLevel="3" x14ac:dyDescent="0.2">
      <c r="A1125" s="76" t="s">
        <v>611</v>
      </c>
      <c r="B1125" s="76" t="s">
        <v>501</v>
      </c>
      <c r="C1125" s="76" t="s">
        <v>36</v>
      </c>
      <c r="D1125" s="76"/>
      <c r="E1125" s="12" t="s">
        <v>37</v>
      </c>
      <c r="F1125" s="6">
        <f t="shared" si="1483"/>
        <v>22733.3</v>
      </c>
      <c r="G1125" s="6">
        <f t="shared" si="1483"/>
        <v>0</v>
      </c>
      <c r="H1125" s="6">
        <f t="shared" si="1483"/>
        <v>22733.3</v>
      </c>
      <c r="I1125" s="6">
        <f t="shared" si="1483"/>
        <v>2.5</v>
      </c>
      <c r="J1125" s="6">
        <f t="shared" si="1483"/>
        <v>0</v>
      </c>
      <c r="K1125" s="6">
        <f t="shared" si="1483"/>
        <v>0</v>
      </c>
      <c r="L1125" s="6">
        <f t="shared" si="1483"/>
        <v>22735.8</v>
      </c>
      <c r="M1125" s="6">
        <f t="shared" si="1484"/>
        <v>23521.7</v>
      </c>
      <c r="N1125" s="6">
        <f t="shared" si="1483"/>
        <v>0</v>
      </c>
      <c r="O1125" s="6">
        <f t="shared" si="1483"/>
        <v>23521.7</v>
      </c>
      <c r="P1125" s="6">
        <f t="shared" si="1483"/>
        <v>2.5</v>
      </c>
      <c r="Q1125" s="6">
        <f t="shared" si="1483"/>
        <v>23524.2</v>
      </c>
      <c r="R1125" s="6">
        <f t="shared" si="1485"/>
        <v>24336.800000000003</v>
      </c>
      <c r="S1125" s="6">
        <f t="shared" si="1483"/>
        <v>0</v>
      </c>
      <c r="T1125" s="6">
        <f t="shared" si="1483"/>
        <v>24336.800000000003</v>
      </c>
      <c r="U1125" s="6">
        <f t="shared" si="1483"/>
        <v>2.5</v>
      </c>
      <c r="V1125" s="6">
        <f t="shared" si="1483"/>
        <v>24339.300000000003</v>
      </c>
      <c r="W1125" s="104"/>
    </row>
    <row r="1126" spans="1:23" ht="47.25" outlineLevel="4" collapsed="1" x14ac:dyDescent="0.2">
      <c r="A1126" s="76" t="s">
        <v>611</v>
      </c>
      <c r="B1126" s="76" t="s">
        <v>501</v>
      </c>
      <c r="C1126" s="76" t="s">
        <v>410</v>
      </c>
      <c r="D1126" s="76"/>
      <c r="E1126" s="12" t="s">
        <v>411</v>
      </c>
      <c r="F1126" s="6">
        <f>F1127+F1131</f>
        <v>22733.3</v>
      </c>
      <c r="G1126" s="6">
        <f t="shared" ref="G1126:J1126" si="1486">G1127+G1131</f>
        <v>0</v>
      </c>
      <c r="H1126" s="6">
        <f t="shared" si="1486"/>
        <v>22733.3</v>
      </c>
      <c r="I1126" s="6">
        <f t="shared" si="1486"/>
        <v>2.5</v>
      </c>
      <c r="J1126" s="6">
        <f t="shared" si="1486"/>
        <v>0</v>
      </c>
      <c r="K1126" s="6">
        <f t="shared" ref="K1126:L1126" si="1487">K1127+K1131</f>
        <v>0</v>
      </c>
      <c r="L1126" s="6">
        <f t="shared" si="1487"/>
        <v>22735.8</v>
      </c>
      <c r="M1126" s="6">
        <f>M1127+M1131</f>
        <v>23521.7</v>
      </c>
      <c r="N1126" s="6">
        <f t="shared" ref="N1126" si="1488">N1127+N1131</f>
        <v>0</v>
      </c>
      <c r="O1126" s="6">
        <f t="shared" ref="O1126:Q1126" si="1489">O1127+O1131</f>
        <v>23521.7</v>
      </c>
      <c r="P1126" s="6">
        <f t="shared" si="1489"/>
        <v>2.5</v>
      </c>
      <c r="Q1126" s="6">
        <f t="shared" si="1489"/>
        <v>23524.2</v>
      </c>
      <c r="R1126" s="6">
        <f>R1127+R1131</f>
        <v>24336.800000000003</v>
      </c>
      <c r="S1126" s="6">
        <f t="shared" ref="S1126" si="1490">S1127+S1131</f>
        <v>0</v>
      </c>
      <c r="T1126" s="6">
        <f t="shared" ref="T1126:V1126" si="1491">T1127+T1131</f>
        <v>24336.800000000003</v>
      </c>
      <c r="U1126" s="6">
        <f t="shared" si="1491"/>
        <v>2.5</v>
      </c>
      <c r="V1126" s="6">
        <f t="shared" si="1491"/>
        <v>24339.300000000003</v>
      </c>
      <c r="W1126" s="104"/>
    </row>
    <row r="1127" spans="1:23" ht="15.75" hidden="1" outlineLevel="5" x14ac:dyDescent="0.2">
      <c r="A1127" s="76" t="s">
        <v>611</v>
      </c>
      <c r="B1127" s="76" t="s">
        <v>501</v>
      </c>
      <c r="C1127" s="76" t="s">
        <v>412</v>
      </c>
      <c r="D1127" s="76"/>
      <c r="E1127" s="12" t="s">
        <v>41</v>
      </c>
      <c r="F1127" s="6">
        <f>F1128+F1129+F1130</f>
        <v>22625.8</v>
      </c>
      <c r="G1127" s="6">
        <f t="shared" ref="G1127:J1127" si="1492">G1128+G1129+G1130</f>
        <v>0</v>
      </c>
      <c r="H1127" s="6">
        <f t="shared" si="1492"/>
        <v>22625.8</v>
      </c>
      <c r="I1127" s="6">
        <f t="shared" si="1492"/>
        <v>0</v>
      </c>
      <c r="J1127" s="6">
        <f t="shared" si="1492"/>
        <v>0</v>
      </c>
      <c r="K1127" s="6">
        <f t="shared" ref="K1127:L1127" si="1493">K1128+K1129+K1130</f>
        <v>0</v>
      </c>
      <c r="L1127" s="6">
        <f t="shared" si="1493"/>
        <v>22625.8</v>
      </c>
      <c r="M1127" s="6">
        <f>M1128+M1129+M1130</f>
        <v>23409.5</v>
      </c>
      <c r="N1127" s="6">
        <f t="shared" ref="N1127" si="1494">N1128+N1129+N1130</f>
        <v>0</v>
      </c>
      <c r="O1127" s="6">
        <f t="shared" ref="O1127:Q1127" si="1495">O1128+O1129+O1130</f>
        <v>23409.5</v>
      </c>
      <c r="P1127" s="6">
        <f t="shared" si="1495"/>
        <v>0</v>
      </c>
      <c r="Q1127" s="6">
        <f t="shared" si="1495"/>
        <v>23409.5</v>
      </c>
      <c r="R1127" s="6">
        <f>R1128+R1129+R1130</f>
        <v>24224.600000000002</v>
      </c>
      <c r="S1127" s="6">
        <f t="shared" ref="S1127" si="1496">S1128+S1129+S1130</f>
        <v>0</v>
      </c>
      <c r="T1127" s="6">
        <f t="shared" ref="T1127:V1127" si="1497">T1128+T1129+T1130</f>
        <v>24224.600000000002</v>
      </c>
      <c r="U1127" s="6">
        <f t="shared" si="1497"/>
        <v>0</v>
      </c>
      <c r="V1127" s="6">
        <f t="shared" si="1497"/>
        <v>24224.600000000002</v>
      </c>
      <c r="W1127" s="104"/>
    </row>
    <row r="1128" spans="1:23" ht="47.25" hidden="1" outlineLevel="7" x14ac:dyDescent="0.2">
      <c r="A1128" s="77" t="s">
        <v>611</v>
      </c>
      <c r="B1128" s="77" t="s">
        <v>501</v>
      </c>
      <c r="C1128" s="77" t="s">
        <v>412</v>
      </c>
      <c r="D1128" s="77" t="s">
        <v>4</v>
      </c>
      <c r="E1128" s="13" t="s">
        <v>5</v>
      </c>
      <c r="F1128" s="7">
        <v>19591.099999999999</v>
      </c>
      <c r="G1128" s="7"/>
      <c r="H1128" s="7">
        <f t="shared" ref="H1128:H1130" si="1498">SUM(F1128:G1128)</f>
        <v>19591.099999999999</v>
      </c>
      <c r="I1128" s="7"/>
      <c r="J1128" s="7"/>
      <c r="K1128" s="7"/>
      <c r="L1128" s="7">
        <f>SUM(H1128:K1128)</f>
        <v>19591.099999999999</v>
      </c>
      <c r="M1128" s="7">
        <v>20374.8</v>
      </c>
      <c r="N1128" s="7"/>
      <c r="O1128" s="7">
        <f t="shared" ref="O1128:O1130" si="1499">SUM(M1128:N1128)</f>
        <v>20374.8</v>
      </c>
      <c r="P1128" s="7"/>
      <c r="Q1128" s="7">
        <f t="shared" ref="Q1128:Q1130" si="1500">SUM(O1128:P1128)</f>
        <v>20374.8</v>
      </c>
      <c r="R1128" s="7">
        <v>21189.9</v>
      </c>
      <c r="S1128" s="7"/>
      <c r="T1128" s="7">
        <f t="shared" ref="T1128:T1130" si="1501">SUM(R1128:S1128)</f>
        <v>21189.9</v>
      </c>
      <c r="U1128" s="7"/>
      <c r="V1128" s="7">
        <f t="shared" ref="V1128:V1130" si="1502">SUM(T1128:U1128)</f>
        <v>21189.9</v>
      </c>
      <c r="W1128" s="104"/>
    </row>
    <row r="1129" spans="1:23" ht="15.75" hidden="1" outlineLevel="7" x14ac:dyDescent="0.2">
      <c r="A1129" s="77" t="s">
        <v>611</v>
      </c>
      <c r="B1129" s="77" t="s">
        <v>501</v>
      </c>
      <c r="C1129" s="77" t="s">
        <v>412</v>
      </c>
      <c r="D1129" s="77" t="s">
        <v>7</v>
      </c>
      <c r="E1129" s="13" t="s">
        <v>8</v>
      </c>
      <c r="F1129" s="7">
        <v>2956.2</v>
      </c>
      <c r="G1129" s="7"/>
      <c r="H1129" s="7">
        <f t="shared" si="1498"/>
        <v>2956.2</v>
      </c>
      <c r="I1129" s="7"/>
      <c r="J1129" s="7"/>
      <c r="K1129" s="7"/>
      <c r="L1129" s="7">
        <f>SUM(H1129:K1129)</f>
        <v>2956.2</v>
      </c>
      <c r="M1129" s="7">
        <v>2956.2</v>
      </c>
      <c r="N1129" s="7"/>
      <c r="O1129" s="7">
        <f t="shared" si="1499"/>
        <v>2956.2</v>
      </c>
      <c r="P1129" s="7"/>
      <c r="Q1129" s="7">
        <f t="shared" si="1500"/>
        <v>2956.2</v>
      </c>
      <c r="R1129" s="7">
        <v>2956.2</v>
      </c>
      <c r="S1129" s="7"/>
      <c r="T1129" s="7">
        <f t="shared" si="1501"/>
        <v>2956.2</v>
      </c>
      <c r="U1129" s="7"/>
      <c r="V1129" s="7">
        <f t="shared" si="1502"/>
        <v>2956.2</v>
      </c>
      <c r="W1129" s="104"/>
    </row>
    <row r="1130" spans="1:23" ht="15.75" hidden="1" outlineLevel="7" x14ac:dyDescent="0.2">
      <c r="A1130" s="77" t="s">
        <v>611</v>
      </c>
      <c r="B1130" s="77" t="s">
        <v>501</v>
      </c>
      <c r="C1130" s="77" t="s">
        <v>412</v>
      </c>
      <c r="D1130" s="77" t="s">
        <v>15</v>
      </c>
      <c r="E1130" s="13" t="s">
        <v>16</v>
      </c>
      <c r="F1130" s="7">
        <v>78.5</v>
      </c>
      <c r="G1130" s="7"/>
      <c r="H1130" s="7">
        <f t="shared" si="1498"/>
        <v>78.5</v>
      </c>
      <c r="I1130" s="7"/>
      <c r="J1130" s="7"/>
      <c r="K1130" s="7"/>
      <c r="L1130" s="7">
        <f>SUM(H1130:K1130)</f>
        <v>78.5</v>
      </c>
      <c r="M1130" s="7">
        <v>78.5</v>
      </c>
      <c r="N1130" s="7"/>
      <c r="O1130" s="7">
        <f t="shared" si="1499"/>
        <v>78.5</v>
      </c>
      <c r="P1130" s="7"/>
      <c r="Q1130" s="7">
        <f t="shared" si="1500"/>
        <v>78.5</v>
      </c>
      <c r="R1130" s="7">
        <v>78.5</v>
      </c>
      <c r="S1130" s="7"/>
      <c r="T1130" s="7">
        <f t="shared" si="1501"/>
        <v>78.5</v>
      </c>
      <c r="U1130" s="7"/>
      <c r="V1130" s="7">
        <f t="shared" si="1502"/>
        <v>78.5</v>
      </c>
      <c r="W1130" s="104"/>
    </row>
    <row r="1131" spans="1:23" ht="30" customHeight="1" outlineLevel="5" x14ac:dyDescent="0.2">
      <c r="A1131" s="76" t="s">
        <v>611</v>
      </c>
      <c r="B1131" s="76" t="s">
        <v>501</v>
      </c>
      <c r="C1131" s="76" t="s">
        <v>413</v>
      </c>
      <c r="D1131" s="76"/>
      <c r="E1131" s="12" t="s">
        <v>414</v>
      </c>
      <c r="F1131" s="6">
        <f t="shared" ref="F1131:V1131" si="1503">F1132</f>
        <v>107.5</v>
      </c>
      <c r="G1131" s="6">
        <f t="shared" si="1503"/>
        <v>0</v>
      </c>
      <c r="H1131" s="6">
        <f t="shared" si="1503"/>
        <v>107.5</v>
      </c>
      <c r="I1131" s="6">
        <f t="shared" si="1503"/>
        <v>2.5</v>
      </c>
      <c r="J1131" s="6">
        <f t="shared" si="1503"/>
        <v>0</v>
      </c>
      <c r="K1131" s="6">
        <f t="shared" si="1503"/>
        <v>0</v>
      </c>
      <c r="L1131" s="6">
        <f t="shared" si="1503"/>
        <v>110</v>
      </c>
      <c r="M1131" s="6">
        <f t="shared" si="1503"/>
        <v>112.2</v>
      </c>
      <c r="N1131" s="6">
        <f t="shared" si="1503"/>
        <v>0</v>
      </c>
      <c r="O1131" s="6">
        <f t="shared" si="1503"/>
        <v>112.2</v>
      </c>
      <c r="P1131" s="6">
        <f t="shared" si="1503"/>
        <v>2.5</v>
      </c>
      <c r="Q1131" s="6">
        <f t="shared" si="1503"/>
        <v>114.7</v>
      </c>
      <c r="R1131" s="6">
        <f t="shared" si="1503"/>
        <v>112.2</v>
      </c>
      <c r="S1131" s="6">
        <f t="shared" si="1503"/>
        <v>0</v>
      </c>
      <c r="T1131" s="6">
        <f t="shared" si="1503"/>
        <v>112.2</v>
      </c>
      <c r="U1131" s="6">
        <f t="shared" si="1503"/>
        <v>2.5</v>
      </c>
      <c r="V1131" s="6">
        <f t="shared" si="1503"/>
        <v>114.7</v>
      </c>
      <c r="W1131" s="104"/>
    </row>
    <row r="1132" spans="1:23" ht="47.25" outlineLevel="7" x14ac:dyDescent="0.2">
      <c r="A1132" s="77" t="s">
        <v>611</v>
      </c>
      <c r="B1132" s="77" t="s">
        <v>501</v>
      </c>
      <c r="C1132" s="77" t="s">
        <v>413</v>
      </c>
      <c r="D1132" s="77" t="s">
        <v>4</v>
      </c>
      <c r="E1132" s="13" t="s">
        <v>5</v>
      </c>
      <c r="F1132" s="7">
        <v>107.5</v>
      </c>
      <c r="G1132" s="7"/>
      <c r="H1132" s="7">
        <f>SUM(F1132:G1132)</f>
        <v>107.5</v>
      </c>
      <c r="I1132" s="7">
        <v>2.5</v>
      </c>
      <c r="J1132" s="7"/>
      <c r="K1132" s="7"/>
      <c r="L1132" s="7">
        <f>SUM(H1132:K1132)</f>
        <v>110</v>
      </c>
      <c r="M1132" s="7">
        <v>112.2</v>
      </c>
      <c r="N1132" s="7"/>
      <c r="O1132" s="7">
        <f>SUM(M1132:N1132)</f>
        <v>112.2</v>
      </c>
      <c r="P1132" s="7">
        <v>2.5</v>
      </c>
      <c r="Q1132" s="7">
        <f>SUM(O1132:P1132)</f>
        <v>114.7</v>
      </c>
      <c r="R1132" s="7">
        <v>112.2</v>
      </c>
      <c r="S1132" s="7"/>
      <c r="T1132" s="7">
        <f>SUM(R1132:S1132)</f>
        <v>112.2</v>
      </c>
      <c r="U1132" s="7">
        <v>2.5</v>
      </c>
      <c r="V1132" s="7">
        <f>SUM(T1132:U1132)</f>
        <v>114.7</v>
      </c>
      <c r="W1132" s="104"/>
    </row>
    <row r="1133" spans="1:23" ht="15.75" outlineLevel="1" x14ac:dyDescent="0.2">
      <c r="A1133" s="76" t="s">
        <v>611</v>
      </c>
      <c r="B1133" s="76" t="s">
        <v>503</v>
      </c>
      <c r="C1133" s="76"/>
      <c r="D1133" s="76"/>
      <c r="E1133" s="12" t="s">
        <v>504</v>
      </c>
      <c r="F1133" s="6">
        <f t="shared" ref="F1133:T1133" si="1504">F1134+F1142+F1154</f>
        <v>90875.1</v>
      </c>
      <c r="G1133" s="6">
        <f t="shared" ref="G1133:J1133" si="1505">G1134+G1142+G1154</f>
        <v>0</v>
      </c>
      <c r="H1133" s="6">
        <f t="shared" si="1505"/>
        <v>90875.1</v>
      </c>
      <c r="I1133" s="6">
        <f t="shared" si="1505"/>
        <v>71.3</v>
      </c>
      <c r="J1133" s="6">
        <f t="shared" si="1505"/>
        <v>0</v>
      </c>
      <c r="K1133" s="6">
        <f t="shared" ref="K1133:L1133" si="1506">K1134+K1142+K1154</f>
        <v>46846.65395</v>
      </c>
      <c r="L1133" s="6">
        <f t="shared" si="1506"/>
        <v>137793.05395</v>
      </c>
      <c r="M1133" s="6">
        <f t="shared" si="1504"/>
        <v>162043.85</v>
      </c>
      <c r="N1133" s="6">
        <f t="shared" si="1504"/>
        <v>180.29</v>
      </c>
      <c r="O1133" s="6">
        <f t="shared" si="1504"/>
        <v>162224.14000000001</v>
      </c>
      <c r="P1133" s="6">
        <f t="shared" si="1504"/>
        <v>-37619.130000000005</v>
      </c>
      <c r="Q1133" s="6">
        <f t="shared" si="1504"/>
        <v>124605.01</v>
      </c>
      <c r="R1133" s="6">
        <f t="shared" si="1504"/>
        <v>222310.45500000002</v>
      </c>
      <c r="S1133" s="6">
        <f t="shared" si="1504"/>
        <v>271.3</v>
      </c>
      <c r="T1133" s="6">
        <f t="shared" si="1504"/>
        <v>222581.755</v>
      </c>
      <c r="U1133" s="6">
        <f t="shared" ref="U1133:V1133" si="1507">U1134+U1142+U1154</f>
        <v>-21943</v>
      </c>
      <c r="V1133" s="6">
        <f t="shared" si="1507"/>
        <v>200638.755</v>
      </c>
      <c r="W1133" s="104"/>
    </row>
    <row r="1134" spans="1:23" ht="31.5" outlineLevel="2" x14ac:dyDescent="0.2">
      <c r="A1134" s="76" t="s">
        <v>611</v>
      </c>
      <c r="B1134" s="76" t="s">
        <v>503</v>
      </c>
      <c r="C1134" s="76" t="s">
        <v>234</v>
      </c>
      <c r="D1134" s="76"/>
      <c r="E1134" s="12" t="s">
        <v>235</v>
      </c>
      <c r="F1134" s="6">
        <f t="shared" ref="F1134:V1135" si="1508">F1135</f>
        <v>18432.099999999999</v>
      </c>
      <c r="G1134" s="6">
        <f t="shared" si="1508"/>
        <v>0</v>
      </c>
      <c r="H1134" s="6">
        <f t="shared" si="1508"/>
        <v>18432.099999999999</v>
      </c>
      <c r="I1134" s="6">
        <f t="shared" si="1508"/>
        <v>71.3</v>
      </c>
      <c r="J1134" s="6">
        <f t="shared" si="1508"/>
        <v>0</v>
      </c>
      <c r="K1134" s="6">
        <f t="shared" si="1508"/>
        <v>0</v>
      </c>
      <c r="L1134" s="6">
        <f t="shared" si="1508"/>
        <v>18503.399999999998</v>
      </c>
      <c r="M1134" s="6">
        <f t="shared" ref="M1134:M1135" si="1509">M1135</f>
        <v>18315.5</v>
      </c>
      <c r="N1134" s="6">
        <f t="shared" si="1508"/>
        <v>0</v>
      </c>
      <c r="O1134" s="6">
        <f t="shared" si="1508"/>
        <v>18315.5</v>
      </c>
      <c r="P1134" s="6">
        <f t="shared" si="1508"/>
        <v>0</v>
      </c>
      <c r="Q1134" s="6">
        <f t="shared" si="1508"/>
        <v>18315.5</v>
      </c>
      <c r="R1134" s="6">
        <f t="shared" ref="R1134:R1135" si="1510">R1135</f>
        <v>18362.8</v>
      </c>
      <c r="S1134" s="6">
        <f t="shared" si="1508"/>
        <v>0</v>
      </c>
      <c r="T1134" s="6">
        <f t="shared" si="1508"/>
        <v>18362.8</v>
      </c>
      <c r="U1134" s="6">
        <f t="shared" si="1508"/>
        <v>0</v>
      </c>
      <c r="V1134" s="6">
        <f t="shared" si="1508"/>
        <v>18362.8</v>
      </c>
      <c r="W1134" s="104"/>
    </row>
    <row r="1135" spans="1:23" ht="31.5" outlineLevel="3" x14ac:dyDescent="0.2">
      <c r="A1135" s="76" t="s">
        <v>611</v>
      </c>
      <c r="B1135" s="76" t="s">
        <v>503</v>
      </c>
      <c r="C1135" s="76" t="s">
        <v>305</v>
      </c>
      <c r="D1135" s="76"/>
      <c r="E1135" s="12" t="s">
        <v>306</v>
      </c>
      <c r="F1135" s="6">
        <f t="shared" si="1508"/>
        <v>18432.099999999999</v>
      </c>
      <c r="G1135" s="6">
        <f t="shared" si="1508"/>
        <v>0</v>
      </c>
      <c r="H1135" s="6">
        <f t="shared" si="1508"/>
        <v>18432.099999999999</v>
      </c>
      <c r="I1135" s="6">
        <f t="shared" si="1508"/>
        <v>71.3</v>
      </c>
      <c r="J1135" s="6">
        <f t="shared" si="1508"/>
        <v>0</v>
      </c>
      <c r="K1135" s="6">
        <f t="shared" si="1508"/>
        <v>0</v>
      </c>
      <c r="L1135" s="6">
        <f t="shared" si="1508"/>
        <v>18503.399999999998</v>
      </c>
      <c r="M1135" s="6">
        <f t="shared" si="1509"/>
        <v>18315.5</v>
      </c>
      <c r="N1135" s="6">
        <f t="shared" si="1508"/>
        <v>0</v>
      </c>
      <c r="O1135" s="6">
        <f t="shared" si="1508"/>
        <v>18315.5</v>
      </c>
      <c r="P1135" s="6">
        <f t="shared" si="1508"/>
        <v>0</v>
      </c>
      <c r="Q1135" s="6">
        <f t="shared" si="1508"/>
        <v>18315.5</v>
      </c>
      <c r="R1135" s="6">
        <f t="shared" si="1510"/>
        <v>18362.8</v>
      </c>
      <c r="S1135" s="6">
        <f t="shared" si="1508"/>
        <v>0</v>
      </c>
      <c r="T1135" s="6">
        <f t="shared" si="1508"/>
        <v>18362.8</v>
      </c>
      <c r="U1135" s="6">
        <f t="shared" si="1508"/>
        <v>0</v>
      </c>
      <c r="V1135" s="6">
        <f t="shared" si="1508"/>
        <v>18362.8</v>
      </c>
      <c r="W1135" s="104"/>
    </row>
    <row r="1136" spans="1:23" ht="31.5" outlineLevel="4" x14ac:dyDescent="0.2">
      <c r="A1136" s="76" t="s">
        <v>611</v>
      </c>
      <c r="B1136" s="76" t="s">
        <v>503</v>
      </c>
      <c r="C1136" s="76" t="s">
        <v>310</v>
      </c>
      <c r="D1136" s="76"/>
      <c r="E1136" s="12" t="s">
        <v>311</v>
      </c>
      <c r="F1136" s="6">
        <f>F1139</f>
        <v>18432.099999999999</v>
      </c>
      <c r="G1136" s="6">
        <f>G1139</f>
        <v>0</v>
      </c>
      <c r="H1136" s="6">
        <f>H1139</f>
        <v>18432.099999999999</v>
      </c>
      <c r="I1136" s="6">
        <f>I1139+I1137</f>
        <v>71.3</v>
      </c>
      <c r="J1136" s="6">
        <f t="shared" ref="J1136:V1136" si="1511">J1139+J1137</f>
        <v>0</v>
      </c>
      <c r="K1136" s="6">
        <f t="shared" si="1511"/>
        <v>0</v>
      </c>
      <c r="L1136" s="6">
        <f t="shared" si="1511"/>
        <v>18503.399999999998</v>
      </c>
      <c r="M1136" s="6">
        <f t="shared" si="1511"/>
        <v>18315.5</v>
      </c>
      <c r="N1136" s="6">
        <f t="shared" si="1511"/>
        <v>0</v>
      </c>
      <c r="O1136" s="6">
        <f t="shared" si="1511"/>
        <v>18315.5</v>
      </c>
      <c r="P1136" s="6">
        <f t="shared" si="1511"/>
        <v>0</v>
      </c>
      <c r="Q1136" s="6">
        <f t="shared" si="1511"/>
        <v>18315.5</v>
      </c>
      <c r="R1136" s="6">
        <f t="shared" si="1511"/>
        <v>18362.8</v>
      </c>
      <c r="S1136" s="6">
        <f t="shared" si="1511"/>
        <v>0</v>
      </c>
      <c r="T1136" s="6">
        <f t="shared" si="1511"/>
        <v>18362.8</v>
      </c>
      <c r="U1136" s="6">
        <f t="shared" si="1511"/>
        <v>0</v>
      </c>
      <c r="V1136" s="6">
        <f t="shared" si="1511"/>
        <v>18362.8</v>
      </c>
      <c r="W1136" s="104"/>
    </row>
    <row r="1137" spans="1:23" ht="63" outlineLevel="4" x14ac:dyDescent="0.2">
      <c r="A1137" s="76" t="s">
        <v>611</v>
      </c>
      <c r="B1137" s="76" t="s">
        <v>503</v>
      </c>
      <c r="C1137" s="76" t="s">
        <v>345</v>
      </c>
      <c r="D1137" s="76"/>
      <c r="E1137" s="92" t="s">
        <v>346</v>
      </c>
      <c r="F1137" s="6"/>
      <c r="G1137" s="6"/>
      <c r="H1137" s="6"/>
      <c r="I1137" s="6">
        <f>I1138</f>
        <v>71.7</v>
      </c>
      <c r="J1137" s="6">
        <f t="shared" ref="J1137:U1137" si="1512">J1138</f>
        <v>0</v>
      </c>
      <c r="K1137" s="6">
        <f t="shared" si="1512"/>
        <v>0</v>
      </c>
      <c r="L1137" s="6">
        <f t="shared" si="1512"/>
        <v>71.7</v>
      </c>
      <c r="M1137" s="6">
        <f t="shared" si="1512"/>
        <v>0</v>
      </c>
      <c r="N1137" s="6">
        <f t="shared" si="1512"/>
        <v>0</v>
      </c>
      <c r="O1137" s="6">
        <f t="shared" si="1512"/>
        <v>0</v>
      </c>
      <c r="P1137" s="6">
        <f t="shared" si="1512"/>
        <v>0</v>
      </c>
      <c r="Q1137" s="6"/>
      <c r="R1137" s="6">
        <f t="shared" si="1512"/>
        <v>0</v>
      </c>
      <c r="S1137" s="6">
        <f t="shared" si="1512"/>
        <v>0</v>
      </c>
      <c r="T1137" s="6">
        <f t="shared" si="1512"/>
        <v>0</v>
      </c>
      <c r="U1137" s="6">
        <f t="shared" si="1512"/>
        <v>0</v>
      </c>
      <c r="V1137" s="6"/>
      <c r="W1137" s="104"/>
    </row>
    <row r="1138" spans="1:23" ht="47.25" outlineLevel="4" x14ac:dyDescent="0.2">
      <c r="A1138" s="77" t="s">
        <v>611</v>
      </c>
      <c r="B1138" s="77" t="s">
        <v>503</v>
      </c>
      <c r="C1138" s="77" t="s">
        <v>345</v>
      </c>
      <c r="D1138" s="77" t="s">
        <v>4</v>
      </c>
      <c r="E1138" s="13" t="s">
        <v>5</v>
      </c>
      <c r="F1138" s="6"/>
      <c r="G1138" s="6"/>
      <c r="H1138" s="6"/>
      <c r="I1138" s="7">
        <v>71.7</v>
      </c>
      <c r="J1138" s="6"/>
      <c r="K1138" s="6"/>
      <c r="L1138" s="7">
        <f>SUM(H1138:K1138)</f>
        <v>71.7</v>
      </c>
      <c r="M1138" s="6"/>
      <c r="N1138" s="6"/>
      <c r="O1138" s="6"/>
      <c r="P1138" s="6"/>
      <c r="Q1138" s="6"/>
      <c r="R1138" s="6"/>
      <c r="S1138" s="6"/>
      <c r="T1138" s="6"/>
      <c r="U1138" s="6"/>
      <c r="V1138" s="6"/>
      <c r="W1138" s="104"/>
    </row>
    <row r="1139" spans="1:23" ht="31.5" outlineLevel="5" x14ac:dyDescent="0.2">
      <c r="A1139" s="76" t="s">
        <v>611</v>
      </c>
      <c r="B1139" s="76" t="s">
        <v>503</v>
      </c>
      <c r="C1139" s="76" t="s">
        <v>314</v>
      </c>
      <c r="D1139" s="76"/>
      <c r="E1139" s="12" t="s">
        <v>315</v>
      </c>
      <c r="F1139" s="6">
        <f t="shared" ref="F1139:T1139" si="1513">F1140+F1141</f>
        <v>18432.099999999999</v>
      </c>
      <c r="G1139" s="6">
        <f t="shared" ref="G1139:J1139" si="1514">G1140+G1141</f>
        <v>0</v>
      </c>
      <c r="H1139" s="6">
        <f t="shared" si="1514"/>
        <v>18432.099999999999</v>
      </c>
      <c r="I1139" s="6">
        <f t="shared" si="1514"/>
        <v>-0.4</v>
      </c>
      <c r="J1139" s="6">
        <f t="shared" si="1514"/>
        <v>0</v>
      </c>
      <c r="K1139" s="6">
        <f t="shared" ref="K1139:L1139" si="1515">K1140+K1141</f>
        <v>0</v>
      </c>
      <c r="L1139" s="6">
        <f t="shared" si="1515"/>
        <v>18431.699999999997</v>
      </c>
      <c r="M1139" s="6">
        <f t="shared" si="1513"/>
        <v>18315.5</v>
      </c>
      <c r="N1139" s="6">
        <f t="shared" si="1513"/>
        <v>0</v>
      </c>
      <c r="O1139" s="6">
        <f t="shared" si="1513"/>
        <v>18315.5</v>
      </c>
      <c r="P1139" s="6">
        <f t="shared" si="1513"/>
        <v>0</v>
      </c>
      <c r="Q1139" s="6">
        <f t="shared" si="1513"/>
        <v>18315.5</v>
      </c>
      <c r="R1139" s="6">
        <f t="shared" si="1513"/>
        <v>18362.8</v>
      </c>
      <c r="S1139" s="6">
        <f t="shared" si="1513"/>
        <v>0</v>
      </c>
      <c r="T1139" s="6">
        <f t="shared" si="1513"/>
        <v>18362.8</v>
      </c>
      <c r="U1139" s="6">
        <f t="shared" ref="U1139:V1139" si="1516">U1140+U1141</f>
        <v>0</v>
      </c>
      <c r="V1139" s="6">
        <f t="shared" si="1516"/>
        <v>18362.8</v>
      </c>
      <c r="W1139" s="104"/>
    </row>
    <row r="1140" spans="1:23" ht="47.25" outlineLevel="7" x14ac:dyDescent="0.2">
      <c r="A1140" s="77" t="s">
        <v>611</v>
      </c>
      <c r="B1140" s="77" t="s">
        <v>503</v>
      </c>
      <c r="C1140" s="77" t="s">
        <v>314</v>
      </c>
      <c r="D1140" s="77" t="s">
        <v>4</v>
      </c>
      <c r="E1140" s="13" t="s">
        <v>5</v>
      </c>
      <c r="F1140" s="7">
        <f>18347.3+50</f>
        <v>18397.3</v>
      </c>
      <c r="G1140" s="7"/>
      <c r="H1140" s="7">
        <f t="shared" ref="H1140:H1141" si="1517">SUM(F1140:G1140)</f>
        <v>18397.3</v>
      </c>
      <c r="I1140" s="7">
        <v>-0.4</v>
      </c>
      <c r="J1140" s="7"/>
      <c r="K1140" s="7"/>
      <c r="L1140" s="7">
        <f>SUM(H1140:K1140)</f>
        <v>18396.899999999998</v>
      </c>
      <c r="M1140" s="7">
        <v>18285.099999999999</v>
      </c>
      <c r="N1140" s="7"/>
      <c r="O1140" s="7">
        <f t="shared" ref="O1140:O1141" si="1518">SUM(M1140:N1140)</f>
        <v>18285.099999999999</v>
      </c>
      <c r="P1140" s="7"/>
      <c r="Q1140" s="7">
        <f t="shared" ref="Q1140:Q1141" si="1519">SUM(O1140:P1140)</f>
        <v>18285.099999999999</v>
      </c>
      <c r="R1140" s="7">
        <v>18333.2</v>
      </c>
      <c r="S1140" s="7"/>
      <c r="T1140" s="7">
        <f t="shared" ref="T1140:T1141" si="1520">SUM(R1140:S1140)</f>
        <v>18333.2</v>
      </c>
      <c r="U1140" s="7"/>
      <c r="V1140" s="7">
        <f t="shared" ref="V1140:V1141" si="1521">SUM(T1140:U1140)</f>
        <v>18333.2</v>
      </c>
      <c r="W1140" s="104"/>
    </row>
    <row r="1141" spans="1:23" ht="15.75" hidden="1" outlineLevel="7" x14ac:dyDescent="0.2">
      <c r="A1141" s="77" t="s">
        <v>611</v>
      </c>
      <c r="B1141" s="77" t="s">
        <v>503</v>
      </c>
      <c r="C1141" s="77" t="s">
        <v>314</v>
      </c>
      <c r="D1141" s="77" t="s">
        <v>7</v>
      </c>
      <c r="E1141" s="13" t="s">
        <v>8</v>
      </c>
      <c r="F1141" s="7">
        <f>33.2+1.6</f>
        <v>34.800000000000004</v>
      </c>
      <c r="G1141" s="7"/>
      <c r="H1141" s="7">
        <f t="shared" si="1517"/>
        <v>34.800000000000004</v>
      </c>
      <c r="I1141" s="7"/>
      <c r="J1141" s="7"/>
      <c r="K1141" s="7"/>
      <c r="L1141" s="7">
        <f>SUM(H1141:K1141)</f>
        <v>34.800000000000004</v>
      </c>
      <c r="M1141" s="7">
        <v>30.4</v>
      </c>
      <c r="N1141" s="7"/>
      <c r="O1141" s="7">
        <f t="shared" si="1518"/>
        <v>30.4</v>
      </c>
      <c r="P1141" s="7"/>
      <c r="Q1141" s="7">
        <f t="shared" si="1519"/>
        <v>30.4</v>
      </c>
      <c r="R1141" s="7">
        <v>29.6</v>
      </c>
      <c r="S1141" s="7"/>
      <c r="T1141" s="7">
        <f t="shared" si="1520"/>
        <v>29.6</v>
      </c>
      <c r="U1141" s="7"/>
      <c r="V1141" s="7">
        <f t="shared" si="1521"/>
        <v>29.6</v>
      </c>
      <c r="W1141" s="104"/>
    </row>
    <row r="1142" spans="1:23" ht="31.5" hidden="1" outlineLevel="2" x14ac:dyDescent="0.2">
      <c r="A1142" s="76" t="s">
        <v>611</v>
      </c>
      <c r="B1142" s="76" t="s">
        <v>503</v>
      </c>
      <c r="C1142" s="76" t="s">
        <v>34</v>
      </c>
      <c r="D1142" s="76"/>
      <c r="E1142" s="12" t="s">
        <v>35</v>
      </c>
      <c r="F1142" s="6">
        <f t="shared" ref="F1142:T1142" si="1522">F1143+F1148</f>
        <v>72443.000000000015</v>
      </c>
      <c r="G1142" s="6">
        <f t="shared" ref="G1142:J1142" si="1523">G1143+G1148</f>
        <v>0</v>
      </c>
      <c r="H1142" s="6">
        <f t="shared" si="1523"/>
        <v>72443.000000000015</v>
      </c>
      <c r="I1142" s="6">
        <f t="shared" si="1523"/>
        <v>0</v>
      </c>
      <c r="J1142" s="6">
        <f t="shared" si="1523"/>
        <v>0</v>
      </c>
      <c r="K1142" s="6">
        <f t="shared" ref="K1142:L1142" si="1524">K1143+K1148</f>
        <v>0</v>
      </c>
      <c r="L1142" s="6">
        <f t="shared" si="1524"/>
        <v>72443.000000000015</v>
      </c>
      <c r="M1142" s="6">
        <f t="shared" si="1522"/>
        <v>75101.600000000006</v>
      </c>
      <c r="N1142" s="6">
        <f t="shared" si="1522"/>
        <v>0</v>
      </c>
      <c r="O1142" s="6">
        <f t="shared" si="1522"/>
        <v>75101.600000000006</v>
      </c>
      <c r="P1142" s="6">
        <f t="shared" si="1522"/>
        <v>0</v>
      </c>
      <c r="Q1142" s="6">
        <f t="shared" si="1522"/>
        <v>75101.600000000006</v>
      </c>
      <c r="R1142" s="6">
        <f t="shared" si="1522"/>
        <v>77866.400000000009</v>
      </c>
      <c r="S1142" s="6">
        <f t="shared" si="1522"/>
        <v>0</v>
      </c>
      <c r="T1142" s="6">
        <f t="shared" si="1522"/>
        <v>77866.400000000009</v>
      </c>
      <c r="U1142" s="6">
        <f t="shared" ref="U1142:V1142" si="1525">U1143+U1148</f>
        <v>0</v>
      </c>
      <c r="V1142" s="6">
        <f t="shared" si="1525"/>
        <v>77866.400000000009</v>
      </c>
      <c r="W1142" s="104"/>
    </row>
    <row r="1143" spans="1:23" ht="15.75" hidden="1" outlineLevel="3" x14ac:dyDescent="0.2">
      <c r="A1143" s="76" t="s">
        <v>611</v>
      </c>
      <c r="B1143" s="76" t="s">
        <v>503</v>
      </c>
      <c r="C1143" s="76" t="s">
        <v>76</v>
      </c>
      <c r="D1143" s="76"/>
      <c r="E1143" s="12" t="s">
        <v>77</v>
      </c>
      <c r="F1143" s="6">
        <f t="shared" ref="F1143:V1144" si="1526">F1144</f>
        <v>181</v>
      </c>
      <c r="G1143" s="6">
        <f t="shared" si="1526"/>
        <v>0</v>
      </c>
      <c r="H1143" s="6">
        <f t="shared" si="1526"/>
        <v>181</v>
      </c>
      <c r="I1143" s="6">
        <f t="shared" si="1526"/>
        <v>0</v>
      </c>
      <c r="J1143" s="6">
        <f t="shared" si="1526"/>
        <v>0</v>
      </c>
      <c r="K1143" s="6">
        <f t="shared" si="1526"/>
        <v>0</v>
      </c>
      <c r="L1143" s="6">
        <f t="shared" si="1526"/>
        <v>181</v>
      </c>
      <c r="M1143" s="6">
        <f t="shared" ref="M1143:M1144" si="1527">M1144</f>
        <v>181</v>
      </c>
      <c r="N1143" s="6">
        <f t="shared" si="1526"/>
        <v>0</v>
      </c>
      <c r="O1143" s="6">
        <f t="shared" si="1526"/>
        <v>181</v>
      </c>
      <c r="P1143" s="6">
        <f t="shared" si="1526"/>
        <v>0</v>
      </c>
      <c r="Q1143" s="6">
        <f t="shared" si="1526"/>
        <v>181</v>
      </c>
      <c r="R1143" s="6">
        <f t="shared" ref="R1143:R1144" si="1528">R1144</f>
        <v>181</v>
      </c>
      <c r="S1143" s="6">
        <f t="shared" si="1526"/>
        <v>0</v>
      </c>
      <c r="T1143" s="6">
        <f t="shared" si="1526"/>
        <v>181</v>
      </c>
      <c r="U1143" s="6">
        <f t="shared" si="1526"/>
        <v>0</v>
      </c>
      <c r="V1143" s="6">
        <f t="shared" si="1526"/>
        <v>181</v>
      </c>
      <c r="W1143" s="104"/>
    </row>
    <row r="1144" spans="1:23" ht="30.75" hidden="1" customHeight="1" outlineLevel="4" x14ac:dyDescent="0.2">
      <c r="A1144" s="76" t="s">
        <v>611</v>
      </c>
      <c r="B1144" s="76" t="s">
        <v>503</v>
      </c>
      <c r="C1144" s="76" t="s">
        <v>78</v>
      </c>
      <c r="D1144" s="76"/>
      <c r="E1144" s="12" t="s">
        <v>79</v>
      </c>
      <c r="F1144" s="6">
        <f t="shared" si="1526"/>
        <v>181</v>
      </c>
      <c r="G1144" s="6">
        <f t="shared" si="1526"/>
        <v>0</v>
      </c>
      <c r="H1144" s="6">
        <f t="shared" si="1526"/>
        <v>181</v>
      </c>
      <c r="I1144" s="6">
        <f t="shared" si="1526"/>
        <v>0</v>
      </c>
      <c r="J1144" s="6">
        <f t="shared" si="1526"/>
        <v>0</v>
      </c>
      <c r="K1144" s="6">
        <f t="shared" si="1526"/>
        <v>0</v>
      </c>
      <c r="L1144" s="6">
        <f t="shared" si="1526"/>
        <v>181</v>
      </c>
      <c r="M1144" s="6">
        <f t="shared" si="1527"/>
        <v>181</v>
      </c>
      <c r="N1144" s="6">
        <f t="shared" si="1526"/>
        <v>0</v>
      </c>
      <c r="O1144" s="6">
        <f t="shared" si="1526"/>
        <v>181</v>
      </c>
      <c r="P1144" s="6">
        <f t="shared" si="1526"/>
        <v>0</v>
      </c>
      <c r="Q1144" s="6">
        <f t="shared" si="1526"/>
        <v>181</v>
      </c>
      <c r="R1144" s="6">
        <f t="shared" si="1528"/>
        <v>181</v>
      </c>
      <c r="S1144" s="6">
        <f t="shared" si="1526"/>
        <v>0</v>
      </c>
      <c r="T1144" s="6">
        <f t="shared" si="1526"/>
        <v>181</v>
      </c>
      <c r="U1144" s="6">
        <f t="shared" si="1526"/>
        <v>0</v>
      </c>
      <c r="V1144" s="6">
        <f t="shared" si="1526"/>
        <v>181</v>
      </c>
      <c r="W1144" s="104"/>
    </row>
    <row r="1145" spans="1:23" ht="15.75" hidden="1" outlineLevel="5" x14ac:dyDescent="0.2">
      <c r="A1145" s="76" t="s">
        <v>611</v>
      </c>
      <c r="B1145" s="76" t="s">
        <v>503</v>
      </c>
      <c r="C1145" s="76" t="s">
        <v>80</v>
      </c>
      <c r="D1145" s="76"/>
      <c r="E1145" s="12" t="s">
        <v>81</v>
      </c>
      <c r="F1145" s="6">
        <f t="shared" ref="F1145:T1145" si="1529">F1146+F1147</f>
        <v>181</v>
      </c>
      <c r="G1145" s="6">
        <f t="shared" ref="G1145:J1145" si="1530">G1146+G1147</f>
        <v>0</v>
      </c>
      <c r="H1145" s="6">
        <f t="shared" si="1530"/>
        <v>181</v>
      </c>
      <c r="I1145" s="6">
        <f t="shared" si="1530"/>
        <v>0</v>
      </c>
      <c r="J1145" s="6">
        <f t="shared" si="1530"/>
        <v>0</v>
      </c>
      <c r="K1145" s="6">
        <f t="shared" ref="K1145:L1145" si="1531">K1146+K1147</f>
        <v>0</v>
      </c>
      <c r="L1145" s="6">
        <f t="shared" si="1531"/>
        <v>181</v>
      </c>
      <c r="M1145" s="6">
        <f t="shared" si="1529"/>
        <v>181</v>
      </c>
      <c r="N1145" s="6">
        <f t="shared" si="1529"/>
        <v>0</v>
      </c>
      <c r="O1145" s="6">
        <f t="shared" si="1529"/>
        <v>181</v>
      </c>
      <c r="P1145" s="6">
        <f t="shared" si="1529"/>
        <v>0</v>
      </c>
      <c r="Q1145" s="6">
        <f t="shared" si="1529"/>
        <v>181</v>
      </c>
      <c r="R1145" s="6">
        <f t="shared" si="1529"/>
        <v>181</v>
      </c>
      <c r="S1145" s="6">
        <f t="shared" si="1529"/>
        <v>0</v>
      </c>
      <c r="T1145" s="6">
        <f t="shared" si="1529"/>
        <v>181</v>
      </c>
      <c r="U1145" s="6">
        <f t="shared" ref="U1145:V1145" si="1532">U1146+U1147</f>
        <v>0</v>
      </c>
      <c r="V1145" s="6">
        <f t="shared" si="1532"/>
        <v>181</v>
      </c>
      <c r="W1145" s="104"/>
    </row>
    <row r="1146" spans="1:23" ht="47.25" hidden="1" outlineLevel="7" x14ac:dyDescent="0.2">
      <c r="A1146" s="77" t="s">
        <v>611</v>
      </c>
      <c r="B1146" s="77" t="s">
        <v>503</v>
      </c>
      <c r="C1146" s="77" t="s">
        <v>80</v>
      </c>
      <c r="D1146" s="77" t="s">
        <v>4</v>
      </c>
      <c r="E1146" s="13" t="s">
        <v>5</v>
      </c>
      <c r="F1146" s="7">
        <v>78</v>
      </c>
      <c r="G1146" s="7"/>
      <c r="H1146" s="7">
        <f t="shared" ref="H1146:H1147" si="1533">SUM(F1146:G1146)</f>
        <v>78</v>
      </c>
      <c r="I1146" s="7"/>
      <c r="J1146" s="7"/>
      <c r="K1146" s="7"/>
      <c r="L1146" s="7">
        <f>SUM(H1146:K1146)</f>
        <v>78</v>
      </c>
      <c r="M1146" s="7">
        <v>78</v>
      </c>
      <c r="N1146" s="7"/>
      <c r="O1146" s="7">
        <f t="shared" ref="O1146:O1147" si="1534">SUM(M1146:N1146)</f>
        <v>78</v>
      </c>
      <c r="P1146" s="7"/>
      <c r="Q1146" s="7">
        <f t="shared" ref="Q1146:Q1147" si="1535">SUM(O1146:P1146)</f>
        <v>78</v>
      </c>
      <c r="R1146" s="7">
        <v>78</v>
      </c>
      <c r="S1146" s="7"/>
      <c r="T1146" s="7">
        <f t="shared" ref="T1146:T1147" si="1536">SUM(R1146:S1146)</f>
        <v>78</v>
      </c>
      <c r="U1146" s="7"/>
      <c r="V1146" s="7">
        <f t="shared" ref="V1146:V1147" si="1537">SUM(T1146:U1146)</f>
        <v>78</v>
      </c>
      <c r="W1146" s="104"/>
    </row>
    <row r="1147" spans="1:23" ht="15.75" hidden="1" outlineLevel="7" x14ac:dyDescent="0.2">
      <c r="A1147" s="77" t="s">
        <v>611</v>
      </c>
      <c r="B1147" s="77" t="s">
        <v>503</v>
      </c>
      <c r="C1147" s="77" t="s">
        <v>80</v>
      </c>
      <c r="D1147" s="77" t="s">
        <v>7</v>
      </c>
      <c r="E1147" s="13" t="s">
        <v>8</v>
      </c>
      <c r="F1147" s="7">
        <v>103</v>
      </c>
      <c r="G1147" s="7"/>
      <c r="H1147" s="7">
        <f t="shared" si="1533"/>
        <v>103</v>
      </c>
      <c r="I1147" s="7"/>
      <c r="J1147" s="7"/>
      <c r="K1147" s="7"/>
      <c r="L1147" s="7">
        <f>SUM(H1147:K1147)</f>
        <v>103</v>
      </c>
      <c r="M1147" s="7">
        <v>103</v>
      </c>
      <c r="N1147" s="7"/>
      <c r="O1147" s="7">
        <f t="shared" si="1534"/>
        <v>103</v>
      </c>
      <c r="P1147" s="7"/>
      <c r="Q1147" s="7">
        <f t="shared" si="1535"/>
        <v>103</v>
      </c>
      <c r="R1147" s="7">
        <v>103</v>
      </c>
      <c r="S1147" s="7"/>
      <c r="T1147" s="7">
        <f t="shared" si="1536"/>
        <v>103</v>
      </c>
      <c r="U1147" s="7"/>
      <c r="V1147" s="7">
        <f t="shared" si="1537"/>
        <v>103</v>
      </c>
      <c r="W1147" s="104"/>
    </row>
    <row r="1148" spans="1:23" ht="30.75" hidden="1" customHeight="1" outlineLevel="3" x14ac:dyDescent="0.2">
      <c r="A1148" s="76" t="s">
        <v>611</v>
      </c>
      <c r="B1148" s="76" t="s">
        <v>503</v>
      </c>
      <c r="C1148" s="76" t="s">
        <v>36</v>
      </c>
      <c r="D1148" s="76"/>
      <c r="E1148" s="12" t="s">
        <v>37</v>
      </c>
      <c r="F1148" s="6">
        <f t="shared" ref="F1148:V1149" si="1538">F1149</f>
        <v>72262.000000000015</v>
      </c>
      <c r="G1148" s="6">
        <f t="shared" si="1538"/>
        <v>0</v>
      </c>
      <c r="H1148" s="6">
        <f t="shared" si="1538"/>
        <v>72262.000000000015</v>
      </c>
      <c r="I1148" s="6">
        <f t="shared" si="1538"/>
        <v>0</v>
      </c>
      <c r="J1148" s="6">
        <f t="shared" si="1538"/>
        <v>0</v>
      </c>
      <c r="K1148" s="6">
        <f t="shared" si="1538"/>
        <v>0</v>
      </c>
      <c r="L1148" s="6">
        <f t="shared" si="1538"/>
        <v>72262.000000000015</v>
      </c>
      <c r="M1148" s="6">
        <f t="shared" ref="M1148:M1149" si="1539">M1149</f>
        <v>74920.600000000006</v>
      </c>
      <c r="N1148" s="6">
        <f t="shared" si="1538"/>
        <v>0</v>
      </c>
      <c r="O1148" s="6">
        <f t="shared" si="1538"/>
        <v>74920.600000000006</v>
      </c>
      <c r="P1148" s="6">
        <f t="shared" si="1538"/>
        <v>0</v>
      </c>
      <c r="Q1148" s="6">
        <f t="shared" si="1538"/>
        <v>74920.600000000006</v>
      </c>
      <c r="R1148" s="6">
        <f t="shared" ref="R1148:R1149" si="1540">R1149</f>
        <v>77685.400000000009</v>
      </c>
      <c r="S1148" s="6">
        <f t="shared" si="1538"/>
        <v>0</v>
      </c>
      <c r="T1148" s="6">
        <f t="shared" si="1538"/>
        <v>77685.400000000009</v>
      </c>
      <c r="U1148" s="6">
        <f t="shared" si="1538"/>
        <v>0</v>
      </c>
      <c r="V1148" s="6">
        <f t="shared" si="1538"/>
        <v>77685.400000000009</v>
      </c>
      <c r="W1148" s="104"/>
    </row>
    <row r="1149" spans="1:23" ht="31.5" hidden="1" outlineLevel="4" x14ac:dyDescent="0.2">
      <c r="A1149" s="76" t="s">
        <v>611</v>
      </c>
      <c r="B1149" s="76" t="s">
        <v>503</v>
      </c>
      <c r="C1149" s="76" t="s">
        <v>91</v>
      </c>
      <c r="D1149" s="76"/>
      <c r="E1149" s="12" t="s">
        <v>92</v>
      </c>
      <c r="F1149" s="6">
        <f t="shared" si="1538"/>
        <v>72262.000000000015</v>
      </c>
      <c r="G1149" s="6">
        <f t="shared" si="1538"/>
        <v>0</v>
      </c>
      <c r="H1149" s="6">
        <f t="shared" si="1538"/>
        <v>72262.000000000015</v>
      </c>
      <c r="I1149" s="6">
        <f t="shared" si="1538"/>
        <v>0</v>
      </c>
      <c r="J1149" s="6">
        <f t="shared" si="1538"/>
        <v>0</v>
      </c>
      <c r="K1149" s="6">
        <f t="shared" si="1538"/>
        <v>0</v>
      </c>
      <c r="L1149" s="6">
        <f t="shared" si="1538"/>
        <v>72262.000000000015</v>
      </c>
      <c r="M1149" s="6">
        <f t="shared" si="1539"/>
        <v>74920.600000000006</v>
      </c>
      <c r="N1149" s="6">
        <f t="shared" si="1538"/>
        <v>0</v>
      </c>
      <c r="O1149" s="6">
        <f t="shared" si="1538"/>
        <v>74920.600000000006</v>
      </c>
      <c r="P1149" s="6">
        <f t="shared" si="1538"/>
        <v>0</v>
      </c>
      <c r="Q1149" s="6">
        <f t="shared" si="1538"/>
        <v>74920.600000000006</v>
      </c>
      <c r="R1149" s="6">
        <f t="shared" si="1540"/>
        <v>77685.400000000009</v>
      </c>
      <c r="S1149" s="6">
        <f t="shared" si="1538"/>
        <v>0</v>
      </c>
      <c r="T1149" s="6">
        <f t="shared" si="1538"/>
        <v>77685.400000000009</v>
      </c>
      <c r="U1149" s="6">
        <f t="shared" si="1538"/>
        <v>0</v>
      </c>
      <c r="V1149" s="6">
        <f t="shared" si="1538"/>
        <v>77685.400000000009</v>
      </c>
      <c r="W1149" s="104"/>
    </row>
    <row r="1150" spans="1:23" ht="15.75" hidden="1" outlineLevel="5" x14ac:dyDescent="0.2">
      <c r="A1150" s="76" t="s">
        <v>611</v>
      </c>
      <c r="B1150" s="76" t="s">
        <v>503</v>
      </c>
      <c r="C1150" s="76" t="s">
        <v>415</v>
      </c>
      <c r="D1150" s="76"/>
      <c r="E1150" s="12" t="s">
        <v>109</v>
      </c>
      <c r="F1150" s="6">
        <f t="shared" ref="F1150:T1150" si="1541">F1151+F1152+F1153</f>
        <v>72262.000000000015</v>
      </c>
      <c r="G1150" s="6">
        <f t="shared" ref="G1150:J1150" si="1542">G1151+G1152+G1153</f>
        <v>0</v>
      </c>
      <c r="H1150" s="6">
        <f t="shared" si="1542"/>
        <v>72262.000000000015</v>
      </c>
      <c r="I1150" s="6">
        <f t="shared" si="1542"/>
        <v>0</v>
      </c>
      <c r="J1150" s="6">
        <f t="shared" si="1542"/>
        <v>0</v>
      </c>
      <c r="K1150" s="6">
        <f t="shared" ref="K1150:L1150" si="1543">K1151+K1152+K1153</f>
        <v>0</v>
      </c>
      <c r="L1150" s="6">
        <f t="shared" si="1543"/>
        <v>72262.000000000015</v>
      </c>
      <c r="M1150" s="6">
        <f t="shared" si="1541"/>
        <v>74920.600000000006</v>
      </c>
      <c r="N1150" s="6">
        <f t="shared" si="1541"/>
        <v>0</v>
      </c>
      <c r="O1150" s="6">
        <f t="shared" si="1541"/>
        <v>74920.600000000006</v>
      </c>
      <c r="P1150" s="6">
        <f t="shared" si="1541"/>
        <v>0</v>
      </c>
      <c r="Q1150" s="6">
        <f t="shared" si="1541"/>
        <v>74920.600000000006</v>
      </c>
      <c r="R1150" s="6">
        <f t="shared" si="1541"/>
        <v>77685.400000000009</v>
      </c>
      <c r="S1150" s="6">
        <f t="shared" si="1541"/>
        <v>0</v>
      </c>
      <c r="T1150" s="6">
        <f t="shared" si="1541"/>
        <v>77685.400000000009</v>
      </c>
      <c r="U1150" s="6">
        <f t="shared" ref="U1150:V1150" si="1544">U1151+U1152+U1153</f>
        <v>0</v>
      </c>
      <c r="V1150" s="6">
        <f t="shared" si="1544"/>
        <v>77685.400000000009</v>
      </c>
      <c r="W1150" s="104"/>
    </row>
    <row r="1151" spans="1:23" ht="47.25" hidden="1" outlineLevel="7" x14ac:dyDescent="0.2">
      <c r="A1151" s="77" t="s">
        <v>611</v>
      </c>
      <c r="B1151" s="77" t="s">
        <v>503</v>
      </c>
      <c r="C1151" s="77" t="s">
        <v>415</v>
      </c>
      <c r="D1151" s="77" t="s">
        <v>4</v>
      </c>
      <c r="E1151" s="13" t="s">
        <v>5</v>
      </c>
      <c r="F1151" s="7">
        <v>66463.8</v>
      </c>
      <c r="G1151" s="7"/>
      <c r="H1151" s="7">
        <f t="shared" ref="H1151:H1153" si="1545">SUM(F1151:G1151)</f>
        <v>66463.8</v>
      </c>
      <c r="I1151" s="7"/>
      <c r="J1151" s="7"/>
      <c r="K1151" s="7"/>
      <c r="L1151" s="7">
        <f>SUM(H1151:K1151)</f>
        <v>66463.8</v>
      </c>
      <c r="M1151" s="7">
        <v>69122.399999999994</v>
      </c>
      <c r="N1151" s="7"/>
      <c r="O1151" s="7">
        <f t="shared" ref="O1151:O1153" si="1546">SUM(M1151:N1151)</f>
        <v>69122.399999999994</v>
      </c>
      <c r="P1151" s="7"/>
      <c r="Q1151" s="7">
        <f t="shared" ref="Q1151:Q1153" si="1547">SUM(O1151:P1151)</f>
        <v>69122.399999999994</v>
      </c>
      <c r="R1151" s="7">
        <v>71887.199999999997</v>
      </c>
      <c r="S1151" s="7"/>
      <c r="T1151" s="7">
        <f t="shared" ref="T1151:T1153" si="1548">SUM(R1151:S1151)</f>
        <v>71887.199999999997</v>
      </c>
      <c r="U1151" s="7"/>
      <c r="V1151" s="7">
        <f t="shared" ref="V1151:V1153" si="1549">SUM(T1151:U1151)</f>
        <v>71887.199999999997</v>
      </c>
      <c r="W1151" s="104"/>
    </row>
    <row r="1152" spans="1:23" ht="15.75" hidden="1" outlineLevel="7" x14ac:dyDescent="0.2">
      <c r="A1152" s="77" t="s">
        <v>611</v>
      </c>
      <c r="B1152" s="77" t="s">
        <v>503</v>
      </c>
      <c r="C1152" s="77" t="s">
        <v>415</v>
      </c>
      <c r="D1152" s="77" t="s">
        <v>7</v>
      </c>
      <c r="E1152" s="13" t="s">
        <v>8</v>
      </c>
      <c r="F1152" s="7">
        <v>5689.6</v>
      </c>
      <c r="G1152" s="7"/>
      <c r="H1152" s="7">
        <f t="shared" si="1545"/>
        <v>5689.6</v>
      </c>
      <c r="I1152" s="7"/>
      <c r="J1152" s="7"/>
      <c r="K1152" s="7"/>
      <c r="L1152" s="7">
        <f>SUM(H1152:K1152)</f>
        <v>5689.6</v>
      </c>
      <c r="M1152" s="7">
        <v>5689.6</v>
      </c>
      <c r="N1152" s="7"/>
      <c r="O1152" s="7">
        <f t="shared" si="1546"/>
        <v>5689.6</v>
      </c>
      <c r="P1152" s="7"/>
      <c r="Q1152" s="7">
        <f t="shared" si="1547"/>
        <v>5689.6</v>
      </c>
      <c r="R1152" s="7">
        <v>5689.6</v>
      </c>
      <c r="S1152" s="7"/>
      <c r="T1152" s="7">
        <f t="shared" si="1548"/>
        <v>5689.6</v>
      </c>
      <c r="U1152" s="7"/>
      <c r="V1152" s="7">
        <f t="shared" si="1549"/>
        <v>5689.6</v>
      </c>
      <c r="W1152" s="104"/>
    </row>
    <row r="1153" spans="1:23" ht="15.75" hidden="1" outlineLevel="7" x14ac:dyDescent="0.2">
      <c r="A1153" s="77" t="s">
        <v>611</v>
      </c>
      <c r="B1153" s="77" t="s">
        <v>503</v>
      </c>
      <c r="C1153" s="77" t="s">
        <v>415</v>
      </c>
      <c r="D1153" s="77" t="s">
        <v>15</v>
      </c>
      <c r="E1153" s="13" t="s">
        <v>16</v>
      </c>
      <c r="F1153" s="7">
        <v>108.6</v>
      </c>
      <c r="G1153" s="7"/>
      <c r="H1153" s="7">
        <f t="shared" si="1545"/>
        <v>108.6</v>
      </c>
      <c r="I1153" s="7"/>
      <c r="J1153" s="7"/>
      <c r="K1153" s="7"/>
      <c r="L1153" s="7">
        <f>SUM(H1153:K1153)</f>
        <v>108.6</v>
      </c>
      <c r="M1153" s="7">
        <v>108.6</v>
      </c>
      <c r="N1153" s="7"/>
      <c r="O1153" s="7">
        <f t="shared" si="1546"/>
        <v>108.6</v>
      </c>
      <c r="P1153" s="7"/>
      <c r="Q1153" s="7">
        <f t="shared" si="1547"/>
        <v>108.6</v>
      </c>
      <c r="R1153" s="7">
        <v>108.6</v>
      </c>
      <c r="S1153" s="7"/>
      <c r="T1153" s="7">
        <f t="shared" si="1548"/>
        <v>108.6</v>
      </c>
      <c r="U1153" s="7"/>
      <c r="V1153" s="7">
        <f t="shared" si="1549"/>
        <v>108.6</v>
      </c>
      <c r="W1153" s="104"/>
    </row>
    <row r="1154" spans="1:23" ht="31.5" outlineLevel="2" x14ac:dyDescent="0.2">
      <c r="A1154" s="76" t="s">
        <v>611</v>
      </c>
      <c r="B1154" s="76" t="s">
        <v>503</v>
      </c>
      <c r="C1154" s="76" t="s">
        <v>11</v>
      </c>
      <c r="D1154" s="76"/>
      <c r="E1154" s="12" t="s">
        <v>12</v>
      </c>
      <c r="F1154" s="6">
        <f t="shared" ref="F1154:T1154" si="1550">F1155+F1157</f>
        <v>0</v>
      </c>
      <c r="G1154" s="6">
        <f t="shared" ref="G1154:K1154" si="1551">G1155+G1157</f>
        <v>0</v>
      </c>
      <c r="H1154" s="6"/>
      <c r="I1154" s="6">
        <f t="shared" ref="I1154" si="1552">I1155+I1157</f>
        <v>0</v>
      </c>
      <c r="J1154" s="6">
        <f t="shared" ref="J1154" si="1553">J1155+J1157</f>
        <v>0</v>
      </c>
      <c r="K1154" s="6">
        <f t="shared" si="1551"/>
        <v>46846.65395</v>
      </c>
      <c r="L1154" s="6">
        <f t="shared" ref="L1154" si="1554">L1155+L1157</f>
        <v>46846.65395</v>
      </c>
      <c r="M1154" s="6">
        <f t="shared" si="1550"/>
        <v>68626.75</v>
      </c>
      <c r="N1154" s="6">
        <f t="shared" si="1550"/>
        <v>180.29</v>
      </c>
      <c r="O1154" s="6">
        <f t="shared" si="1550"/>
        <v>68807.039999999994</v>
      </c>
      <c r="P1154" s="6">
        <f t="shared" si="1550"/>
        <v>-37619.130000000005</v>
      </c>
      <c r="Q1154" s="6">
        <f t="shared" ref="Q1154" si="1555">Q1155+Q1157</f>
        <v>31187.909999999989</v>
      </c>
      <c r="R1154" s="6">
        <f t="shared" si="1550"/>
        <v>126081.255</v>
      </c>
      <c r="S1154" s="6">
        <f t="shared" si="1550"/>
        <v>271.3</v>
      </c>
      <c r="T1154" s="6">
        <f t="shared" si="1550"/>
        <v>126352.55500000001</v>
      </c>
      <c r="U1154" s="6">
        <f t="shared" ref="U1154:V1154" si="1556">U1155+U1157</f>
        <v>-21943</v>
      </c>
      <c r="V1154" s="6">
        <f t="shared" si="1556"/>
        <v>104409.55500000001</v>
      </c>
      <c r="W1154" s="104"/>
    </row>
    <row r="1155" spans="1:23" ht="51.75" customHeight="1" outlineLevel="3" x14ac:dyDescent="0.2">
      <c r="A1155" s="76" t="s">
        <v>611</v>
      </c>
      <c r="B1155" s="76" t="s">
        <v>503</v>
      </c>
      <c r="C1155" s="76" t="s">
        <v>416</v>
      </c>
      <c r="D1155" s="76"/>
      <c r="E1155" s="12" t="s">
        <v>660</v>
      </c>
      <c r="F1155" s="6">
        <f t="shared" ref="F1155:V1155" si="1557">F1156</f>
        <v>0</v>
      </c>
      <c r="G1155" s="6">
        <f t="shared" si="1557"/>
        <v>0</v>
      </c>
      <c r="H1155" s="6"/>
      <c r="I1155" s="6">
        <f t="shared" si="1557"/>
        <v>0</v>
      </c>
      <c r="J1155" s="6">
        <f t="shared" si="1557"/>
        <v>0</v>
      </c>
      <c r="K1155" s="6">
        <f t="shared" si="1557"/>
        <v>46846.65395</v>
      </c>
      <c r="L1155" s="6">
        <f t="shared" si="1557"/>
        <v>46846.65395</v>
      </c>
      <c r="M1155" s="6">
        <f t="shared" si="1557"/>
        <v>26892.549999999996</v>
      </c>
      <c r="N1155" s="6">
        <f t="shared" si="1557"/>
        <v>0</v>
      </c>
      <c r="O1155" s="6">
        <f t="shared" si="1557"/>
        <v>26892.549999999996</v>
      </c>
      <c r="P1155" s="6">
        <f t="shared" si="1557"/>
        <v>0</v>
      </c>
      <c r="Q1155" s="6">
        <f t="shared" si="1557"/>
        <v>26892.549999999996</v>
      </c>
      <c r="R1155" s="6">
        <f t="shared" si="1557"/>
        <v>35194.839999999997</v>
      </c>
      <c r="S1155" s="6">
        <f t="shared" si="1557"/>
        <v>0</v>
      </c>
      <c r="T1155" s="6">
        <f t="shared" si="1557"/>
        <v>35194.839999999997</v>
      </c>
      <c r="U1155" s="6">
        <f t="shared" si="1557"/>
        <v>0</v>
      </c>
      <c r="V1155" s="6">
        <f t="shared" si="1557"/>
        <v>35194.839999999997</v>
      </c>
      <c r="W1155" s="104"/>
    </row>
    <row r="1156" spans="1:23" ht="15.75" outlineLevel="7" x14ac:dyDescent="0.2">
      <c r="A1156" s="77" t="s">
        <v>611</v>
      </c>
      <c r="B1156" s="77" t="s">
        <v>503</v>
      </c>
      <c r="C1156" s="77" t="s">
        <v>416</v>
      </c>
      <c r="D1156" s="77" t="s">
        <v>15</v>
      </c>
      <c r="E1156" s="13" t="s">
        <v>16</v>
      </c>
      <c r="F1156" s="7"/>
      <c r="G1156" s="7"/>
      <c r="H1156" s="7"/>
      <c r="I1156" s="7"/>
      <c r="J1156" s="7"/>
      <c r="K1156" s="7">
        <f>40000+6846.65395</f>
        <v>46846.65395</v>
      </c>
      <c r="L1156" s="7">
        <f>SUM(H1156:K1156)</f>
        <v>46846.65395</v>
      </c>
      <c r="M1156" s="7">
        <f>33087.95-4455-1740.4</f>
        <v>26892.549999999996</v>
      </c>
      <c r="N1156" s="7"/>
      <c r="O1156" s="7">
        <f>SUM(M1156:N1156)</f>
        <v>26892.549999999996</v>
      </c>
      <c r="P1156" s="7"/>
      <c r="Q1156" s="7">
        <f>SUM(O1156:P1156)</f>
        <v>26892.549999999996</v>
      </c>
      <c r="R1156" s="7">
        <f>36935.24-1740.4</f>
        <v>35194.839999999997</v>
      </c>
      <c r="S1156" s="7"/>
      <c r="T1156" s="7">
        <f>SUM(R1156:S1156)</f>
        <v>35194.839999999997</v>
      </c>
      <c r="U1156" s="7"/>
      <c r="V1156" s="7">
        <f>SUM(T1156:U1156)</f>
        <v>35194.839999999997</v>
      </c>
      <c r="W1156" s="104"/>
    </row>
    <row r="1157" spans="1:23" ht="15.75" outlineLevel="3" x14ac:dyDescent="0.2">
      <c r="A1157" s="76" t="s">
        <v>611</v>
      </c>
      <c r="B1157" s="76" t="s">
        <v>503</v>
      </c>
      <c r="C1157" s="76" t="s">
        <v>417</v>
      </c>
      <c r="D1157" s="76"/>
      <c r="E1157" s="12" t="s">
        <v>418</v>
      </c>
      <c r="F1157" s="6">
        <f t="shared" ref="F1157:V1157" si="1558">F1158</f>
        <v>0</v>
      </c>
      <c r="G1157" s="6">
        <f t="shared" si="1558"/>
        <v>0</v>
      </c>
      <c r="H1157" s="6"/>
      <c r="I1157" s="6">
        <f t="shared" si="1558"/>
        <v>0</v>
      </c>
      <c r="J1157" s="6">
        <f t="shared" si="1558"/>
        <v>0</v>
      </c>
      <c r="K1157" s="6">
        <f t="shared" si="1558"/>
        <v>0</v>
      </c>
      <c r="L1157" s="6"/>
      <c r="M1157" s="6">
        <f t="shared" si="1558"/>
        <v>41734.199999999997</v>
      </c>
      <c r="N1157" s="6">
        <f t="shared" si="1558"/>
        <v>180.29</v>
      </c>
      <c r="O1157" s="6">
        <f t="shared" si="1558"/>
        <v>41914.49</v>
      </c>
      <c r="P1157" s="6">
        <f t="shared" si="1558"/>
        <v>-37619.130000000005</v>
      </c>
      <c r="Q1157" s="6">
        <f t="shared" si="1558"/>
        <v>4295.3599999999933</v>
      </c>
      <c r="R1157" s="6">
        <f>R1158</f>
        <v>90886.415000000008</v>
      </c>
      <c r="S1157" s="6">
        <f t="shared" si="1558"/>
        <v>271.3</v>
      </c>
      <c r="T1157" s="6">
        <f t="shared" si="1558"/>
        <v>91157.715000000011</v>
      </c>
      <c r="U1157" s="6">
        <f t="shared" si="1558"/>
        <v>-21943</v>
      </c>
      <c r="V1157" s="6">
        <f t="shared" si="1558"/>
        <v>69214.715000000011</v>
      </c>
      <c r="W1157" s="104"/>
    </row>
    <row r="1158" spans="1:23" ht="15.75" outlineLevel="7" x14ac:dyDescent="0.2">
      <c r="A1158" s="77" t="s">
        <v>611</v>
      </c>
      <c r="B1158" s="77" t="s">
        <v>503</v>
      </c>
      <c r="C1158" s="77" t="s">
        <v>417</v>
      </c>
      <c r="D1158" s="77" t="s">
        <v>15</v>
      </c>
      <c r="E1158" s="13" t="s">
        <v>16</v>
      </c>
      <c r="F1158" s="7"/>
      <c r="G1158" s="7"/>
      <c r="H1158" s="7"/>
      <c r="I1158" s="7"/>
      <c r="J1158" s="7"/>
      <c r="K1158" s="7"/>
      <c r="L1158" s="7"/>
      <c r="M1158" s="7">
        <v>41734.199999999997</v>
      </c>
      <c r="N1158" s="7">
        <v>180.29</v>
      </c>
      <c r="O1158" s="7">
        <f>SUM(M1158:N1158)</f>
        <v>41914.49</v>
      </c>
      <c r="P1158" s="7">
        <f>-9666.61-7175-18520.02-2257.5</f>
        <v>-37619.130000000005</v>
      </c>
      <c r="Q1158" s="7">
        <f>SUM(O1158:P1158)</f>
        <v>4295.3599999999933</v>
      </c>
      <c r="R1158" s="7">
        <v>90886.415000000008</v>
      </c>
      <c r="S1158" s="7">
        <v>271.3</v>
      </c>
      <c r="T1158" s="7">
        <f>SUM(R1158:S1158)</f>
        <v>91157.715000000011</v>
      </c>
      <c r="U1158" s="7">
        <f>-21943</f>
        <v>-21943</v>
      </c>
      <c r="V1158" s="7">
        <f>SUM(T1158:U1158)</f>
        <v>69214.715000000011</v>
      </c>
      <c r="W1158" s="104"/>
    </row>
    <row r="1159" spans="1:23" ht="15.75" hidden="1" outlineLevel="7" x14ac:dyDescent="0.2">
      <c r="A1159" s="76" t="s">
        <v>611</v>
      </c>
      <c r="B1159" s="76" t="s">
        <v>505</v>
      </c>
      <c r="C1159" s="77"/>
      <c r="D1159" s="77"/>
      <c r="E1159" s="91" t="s">
        <v>506</v>
      </c>
      <c r="F1159" s="6">
        <f t="shared" ref="F1159:V1160" si="1559">F1160</f>
        <v>150.9</v>
      </c>
      <c r="G1159" s="6">
        <f t="shared" si="1559"/>
        <v>0</v>
      </c>
      <c r="H1159" s="6">
        <f t="shared" si="1559"/>
        <v>150.9</v>
      </c>
      <c r="I1159" s="6">
        <f t="shared" si="1559"/>
        <v>0</v>
      </c>
      <c r="J1159" s="6">
        <f t="shared" si="1559"/>
        <v>0</v>
      </c>
      <c r="K1159" s="6">
        <f t="shared" si="1559"/>
        <v>0</v>
      </c>
      <c r="L1159" s="6">
        <f t="shared" si="1559"/>
        <v>150.9</v>
      </c>
      <c r="M1159" s="6">
        <f t="shared" ref="M1159:M1160" si="1560">M1160</f>
        <v>150.9</v>
      </c>
      <c r="N1159" s="6">
        <f t="shared" si="1559"/>
        <v>0</v>
      </c>
      <c r="O1159" s="6">
        <f t="shared" si="1559"/>
        <v>150.9</v>
      </c>
      <c r="P1159" s="6">
        <f t="shared" si="1559"/>
        <v>0</v>
      </c>
      <c r="Q1159" s="6">
        <f t="shared" si="1559"/>
        <v>150.9</v>
      </c>
      <c r="R1159" s="6">
        <f t="shared" ref="R1159:R1160" si="1561">R1160</f>
        <v>150.9</v>
      </c>
      <c r="S1159" s="6">
        <f t="shared" si="1559"/>
        <v>0</v>
      </c>
      <c r="T1159" s="6">
        <f t="shared" si="1559"/>
        <v>150.9</v>
      </c>
      <c r="U1159" s="6">
        <f t="shared" si="1559"/>
        <v>0</v>
      </c>
      <c r="V1159" s="6">
        <f t="shared" si="1559"/>
        <v>150.9</v>
      </c>
      <c r="W1159" s="104"/>
    </row>
    <row r="1160" spans="1:23" ht="15.75" hidden="1" outlineLevel="1" x14ac:dyDescent="0.2">
      <c r="A1160" s="76" t="s">
        <v>611</v>
      </c>
      <c r="B1160" s="76" t="s">
        <v>507</v>
      </c>
      <c r="C1160" s="76"/>
      <c r="D1160" s="76"/>
      <c r="E1160" s="12" t="s">
        <v>508</v>
      </c>
      <c r="F1160" s="6">
        <f t="shared" si="1559"/>
        <v>150.9</v>
      </c>
      <c r="G1160" s="6">
        <f t="shared" si="1559"/>
        <v>0</v>
      </c>
      <c r="H1160" s="6">
        <f t="shared" si="1559"/>
        <v>150.9</v>
      </c>
      <c r="I1160" s="6">
        <f t="shared" si="1559"/>
        <v>0</v>
      </c>
      <c r="J1160" s="6">
        <f t="shared" si="1559"/>
        <v>0</v>
      </c>
      <c r="K1160" s="6">
        <f t="shared" si="1559"/>
        <v>0</v>
      </c>
      <c r="L1160" s="6">
        <f t="shared" si="1559"/>
        <v>150.9</v>
      </c>
      <c r="M1160" s="6">
        <f t="shared" si="1560"/>
        <v>150.9</v>
      </c>
      <c r="N1160" s="6">
        <f t="shared" si="1559"/>
        <v>0</v>
      </c>
      <c r="O1160" s="6">
        <f t="shared" si="1559"/>
        <v>150.9</v>
      </c>
      <c r="P1160" s="6">
        <f t="shared" si="1559"/>
        <v>0</v>
      </c>
      <c r="Q1160" s="6">
        <f t="shared" si="1559"/>
        <v>150.9</v>
      </c>
      <c r="R1160" s="6">
        <f t="shared" si="1561"/>
        <v>150.9</v>
      </c>
      <c r="S1160" s="6">
        <f t="shared" si="1559"/>
        <v>0</v>
      </c>
      <c r="T1160" s="6">
        <f t="shared" si="1559"/>
        <v>150.9</v>
      </c>
      <c r="U1160" s="6">
        <f t="shared" si="1559"/>
        <v>0</v>
      </c>
      <c r="V1160" s="6">
        <f t="shared" si="1559"/>
        <v>150.9</v>
      </c>
      <c r="W1160" s="104"/>
    </row>
    <row r="1161" spans="1:23" ht="31.5" hidden="1" outlineLevel="2" x14ac:dyDescent="0.2">
      <c r="A1161" s="76" t="s">
        <v>611</v>
      </c>
      <c r="B1161" s="76" t="s">
        <v>507</v>
      </c>
      <c r="C1161" s="76" t="s">
        <v>34</v>
      </c>
      <c r="D1161" s="76"/>
      <c r="E1161" s="12" t="s">
        <v>35</v>
      </c>
      <c r="F1161" s="6">
        <f t="shared" ref="F1161:T1161" si="1562">F1162+F1166</f>
        <v>150.9</v>
      </c>
      <c r="G1161" s="6">
        <f t="shared" ref="G1161:J1161" si="1563">G1162+G1166</f>
        <v>0</v>
      </c>
      <c r="H1161" s="6">
        <f t="shared" si="1563"/>
        <v>150.9</v>
      </c>
      <c r="I1161" s="6">
        <f t="shared" si="1563"/>
        <v>0</v>
      </c>
      <c r="J1161" s="6">
        <f t="shared" si="1563"/>
        <v>0</v>
      </c>
      <c r="K1161" s="6">
        <f t="shared" ref="K1161:L1161" si="1564">K1162+K1166</f>
        <v>0</v>
      </c>
      <c r="L1161" s="6">
        <f t="shared" si="1564"/>
        <v>150.9</v>
      </c>
      <c r="M1161" s="6">
        <f t="shared" si="1562"/>
        <v>150.9</v>
      </c>
      <c r="N1161" s="6">
        <f t="shared" si="1562"/>
        <v>0</v>
      </c>
      <c r="O1161" s="6">
        <f t="shared" si="1562"/>
        <v>150.9</v>
      </c>
      <c r="P1161" s="6">
        <f t="shared" si="1562"/>
        <v>0</v>
      </c>
      <c r="Q1161" s="6">
        <f t="shared" si="1562"/>
        <v>150.9</v>
      </c>
      <c r="R1161" s="6">
        <f t="shared" si="1562"/>
        <v>150.9</v>
      </c>
      <c r="S1161" s="6">
        <f t="shared" si="1562"/>
        <v>0</v>
      </c>
      <c r="T1161" s="6">
        <f t="shared" si="1562"/>
        <v>150.9</v>
      </c>
      <c r="U1161" s="6">
        <f t="shared" ref="U1161:V1161" si="1565">U1162+U1166</f>
        <v>0</v>
      </c>
      <c r="V1161" s="6">
        <f t="shared" si="1565"/>
        <v>150.9</v>
      </c>
      <c r="W1161" s="104"/>
    </row>
    <row r="1162" spans="1:23" ht="15.75" hidden="1" outlineLevel="3" x14ac:dyDescent="0.2">
      <c r="A1162" s="76" t="s">
        <v>611</v>
      </c>
      <c r="B1162" s="76" t="s">
        <v>507</v>
      </c>
      <c r="C1162" s="76" t="s">
        <v>76</v>
      </c>
      <c r="D1162" s="76"/>
      <c r="E1162" s="12" t="s">
        <v>77</v>
      </c>
      <c r="F1162" s="6">
        <f t="shared" ref="F1162:V1164" si="1566">F1163</f>
        <v>50.9</v>
      </c>
      <c r="G1162" s="6">
        <f t="shared" si="1566"/>
        <v>0</v>
      </c>
      <c r="H1162" s="6">
        <f t="shared" si="1566"/>
        <v>50.9</v>
      </c>
      <c r="I1162" s="6">
        <f t="shared" si="1566"/>
        <v>0</v>
      </c>
      <c r="J1162" s="6">
        <f t="shared" si="1566"/>
        <v>0</v>
      </c>
      <c r="K1162" s="6">
        <f t="shared" si="1566"/>
        <v>0</v>
      </c>
      <c r="L1162" s="6">
        <f t="shared" si="1566"/>
        <v>50.9</v>
      </c>
      <c r="M1162" s="6">
        <f t="shared" ref="M1162:M1164" si="1567">M1163</f>
        <v>50.9</v>
      </c>
      <c r="N1162" s="6">
        <f t="shared" si="1566"/>
        <v>0</v>
      </c>
      <c r="O1162" s="6">
        <f t="shared" si="1566"/>
        <v>50.9</v>
      </c>
      <c r="P1162" s="6">
        <f t="shared" si="1566"/>
        <v>0</v>
      </c>
      <c r="Q1162" s="6">
        <f t="shared" si="1566"/>
        <v>50.9</v>
      </c>
      <c r="R1162" s="6">
        <f t="shared" ref="R1162:R1164" si="1568">R1163</f>
        <v>50.9</v>
      </c>
      <c r="S1162" s="6">
        <f t="shared" si="1566"/>
        <v>0</v>
      </c>
      <c r="T1162" s="6">
        <f t="shared" si="1566"/>
        <v>50.9</v>
      </c>
      <c r="U1162" s="6">
        <f t="shared" si="1566"/>
        <v>0</v>
      </c>
      <c r="V1162" s="6">
        <f t="shared" si="1566"/>
        <v>50.9</v>
      </c>
      <c r="W1162" s="104"/>
    </row>
    <row r="1163" spans="1:23" ht="30" hidden="1" customHeight="1" outlineLevel="4" x14ac:dyDescent="0.2">
      <c r="A1163" s="76" t="s">
        <v>611</v>
      </c>
      <c r="B1163" s="76" t="s">
        <v>507</v>
      </c>
      <c r="C1163" s="76" t="s">
        <v>78</v>
      </c>
      <c r="D1163" s="76"/>
      <c r="E1163" s="12" t="s">
        <v>79</v>
      </c>
      <c r="F1163" s="6">
        <f t="shared" si="1566"/>
        <v>50.9</v>
      </c>
      <c r="G1163" s="6">
        <f t="shared" si="1566"/>
        <v>0</v>
      </c>
      <c r="H1163" s="6">
        <f t="shared" si="1566"/>
        <v>50.9</v>
      </c>
      <c r="I1163" s="6">
        <f t="shared" si="1566"/>
        <v>0</v>
      </c>
      <c r="J1163" s="6">
        <f t="shared" si="1566"/>
        <v>0</v>
      </c>
      <c r="K1163" s="6">
        <f t="shared" si="1566"/>
        <v>0</v>
      </c>
      <c r="L1163" s="6">
        <f t="shared" si="1566"/>
        <v>50.9</v>
      </c>
      <c r="M1163" s="6">
        <f t="shared" si="1567"/>
        <v>50.9</v>
      </c>
      <c r="N1163" s="6">
        <f t="shared" si="1566"/>
        <v>0</v>
      </c>
      <c r="O1163" s="6">
        <f t="shared" si="1566"/>
        <v>50.9</v>
      </c>
      <c r="P1163" s="6">
        <f t="shared" si="1566"/>
        <v>0</v>
      </c>
      <c r="Q1163" s="6">
        <f t="shared" si="1566"/>
        <v>50.9</v>
      </c>
      <c r="R1163" s="6">
        <f t="shared" si="1568"/>
        <v>50.9</v>
      </c>
      <c r="S1163" s="6">
        <f t="shared" si="1566"/>
        <v>0</v>
      </c>
      <c r="T1163" s="6">
        <f t="shared" si="1566"/>
        <v>50.9</v>
      </c>
      <c r="U1163" s="6">
        <f t="shared" si="1566"/>
        <v>0</v>
      </c>
      <c r="V1163" s="6">
        <f t="shared" si="1566"/>
        <v>50.9</v>
      </c>
      <c r="W1163" s="104"/>
    </row>
    <row r="1164" spans="1:23" ht="15.75" hidden="1" outlineLevel="5" x14ac:dyDescent="0.2">
      <c r="A1164" s="76" t="s">
        <v>611</v>
      </c>
      <c r="B1164" s="76" t="s">
        <v>507</v>
      </c>
      <c r="C1164" s="76" t="s">
        <v>80</v>
      </c>
      <c r="D1164" s="76"/>
      <c r="E1164" s="12" t="s">
        <v>81</v>
      </c>
      <c r="F1164" s="6">
        <f t="shared" si="1566"/>
        <v>50.9</v>
      </c>
      <c r="G1164" s="6">
        <f t="shared" si="1566"/>
        <v>0</v>
      </c>
      <c r="H1164" s="6">
        <f t="shared" si="1566"/>
        <v>50.9</v>
      </c>
      <c r="I1164" s="6">
        <f t="shared" si="1566"/>
        <v>0</v>
      </c>
      <c r="J1164" s="6">
        <f t="shared" si="1566"/>
        <v>0</v>
      </c>
      <c r="K1164" s="6">
        <f t="shared" si="1566"/>
        <v>0</v>
      </c>
      <c r="L1164" s="6">
        <f t="shared" si="1566"/>
        <v>50.9</v>
      </c>
      <c r="M1164" s="6">
        <f t="shared" si="1567"/>
        <v>50.9</v>
      </c>
      <c r="N1164" s="6">
        <f t="shared" si="1566"/>
        <v>0</v>
      </c>
      <c r="O1164" s="6">
        <f t="shared" si="1566"/>
        <v>50.9</v>
      </c>
      <c r="P1164" s="6">
        <f t="shared" si="1566"/>
        <v>0</v>
      </c>
      <c r="Q1164" s="6">
        <f t="shared" si="1566"/>
        <v>50.9</v>
      </c>
      <c r="R1164" s="6">
        <f t="shared" si="1568"/>
        <v>50.9</v>
      </c>
      <c r="S1164" s="6">
        <f t="shared" si="1566"/>
        <v>0</v>
      </c>
      <c r="T1164" s="6">
        <f t="shared" si="1566"/>
        <v>50.9</v>
      </c>
      <c r="U1164" s="6">
        <f t="shared" si="1566"/>
        <v>0</v>
      </c>
      <c r="V1164" s="6">
        <f t="shared" si="1566"/>
        <v>50.9</v>
      </c>
      <c r="W1164" s="104"/>
    </row>
    <row r="1165" spans="1:23" ht="15.75" hidden="1" outlineLevel="7" x14ac:dyDescent="0.2">
      <c r="A1165" s="77" t="s">
        <v>611</v>
      </c>
      <c r="B1165" s="77" t="s">
        <v>507</v>
      </c>
      <c r="C1165" s="77" t="s">
        <v>80</v>
      </c>
      <c r="D1165" s="77" t="s">
        <v>7</v>
      </c>
      <c r="E1165" s="13" t="s">
        <v>8</v>
      </c>
      <c r="F1165" s="7">
        <v>50.9</v>
      </c>
      <c r="G1165" s="7"/>
      <c r="H1165" s="7">
        <f>SUM(F1165:G1165)</f>
        <v>50.9</v>
      </c>
      <c r="I1165" s="7"/>
      <c r="J1165" s="7"/>
      <c r="K1165" s="7"/>
      <c r="L1165" s="7">
        <f>SUM(H1165:K1165)</f>
        <v>50.9</v>
      </c>
      <c r="M1165" s="7">
        <v>50.9</v>
      </c>
      <c r="N1165" s="7"/>
      <c r="O1165" s="7">
        <f>SUM(M1165:N1165)</f>
        <v>50.9</v>
      </c>
      <c r="P1165" s="7"/>
      <c r="Q1165" s="7">
        <f>SUM(O1165:P1165)</f>
        <v>50.9</v>
      </c>
      <c r="R1165" s="7">
        <v>50.9</v>
      </c>
      <c r="S1165" s="7"/>
      <c r="T1165" s="7">
        <f>SUM(R1165:S1165)</f>
        <v>50.9</v>
      </c>
      <c r="U1165" s="7"/>
      <c r="V1165" s="7">
        <f>SUM(T1165:U1165)</f>
        <v>50.9</v>
      </c>
      <c r="W1165" s="104"/>
    </row>
    <row r="1166" spans="1:23" ht="30" hidden="1" customHeight="1" outlineLevel="3" x14ac:dyDescent="0.2">
      <c r="A1166" s="76" t="s">
        <v>611</v>
      </c>
      <c r="B1166" s="76" t="s">
        <v>507</v>
      </c>
      <c r="C1166" s="76" t="s">
        <v>36</v>
      </c>
      <c r="D1166" s="76"/>
      <c r="E1166" s="12" t="s">
        <v>37</v>
      </c>
      <c r="F1166" s="6">
        <f t="shared" ref="F1166:V1168" si="1569">F1167</f>
        <v>100</v>
      </c>
      <c r="G1166" s="6">
        <f t="shared" si="1569"/>
        <v>0</v>
      </c>
      <c r="H1166" s="6">
        <f t="shared" si="1569"/>
        <v>100</v>
      </c>
      <c r="I1166" s="6">
        <f t="shared" si="1569"/>
        <v>0</v>
      </c>
      <c r="J1166" s="6">
        <f t="shared" si="1569"/>
        <v>0</v>
      </c>
      <c r="K1166" s="6">
        <f t="shared" si="1569"/>
        <v>0</v>
      </c>
      <c r="L1166" s="6">
        <f t="shared" si="1569"/>
        <v>100</v>
      </c>
      <c r="M1166" s="6">
        <f t="shared" ref="M1166:M1168" si="1570">M1167</f>
        <v>100</v>
      </c>
      <c r="N1166" s="6">
        <f t="shared" si="1569"/>
        <v>0</v>
      </c>
      <c r="O1166" s="6">
        <f t="shared" si="1569"/>
        <v>100</v>
      </c>
      <c r="P1166" s="6">
        <f t="shared" si="1569"/>
        <v>0</v>
      </c>
      <c r="Q1166" s="6">
        <f t="shared" si="1569"/>
        <v>100</v>
      </c>
      <c r="R1166" s="6">
        <f t="shared" ref="R1166:R1168" si="1571">R1167</f>
        <v>100</v>
      </c>
      <c r="S1166" s="6">
        <f t="shared" si="1569"/>
        <v>0</v>
      </c>
      <c r="T1166" s="6">
        <f t="shared" si="1569"/>
        <v>100</v>
      </c>
      <c r="U1166" s="6">
        <f t="shared" si="1569"/>
        <v>0</v>
      </c>
      <c r="V1166" s="6">
        <f t="shared" si="1569"/>
        <v>100</v>
      </c>
      <c r="W1166" s="104"/>
    </row>
    <row r="1167" spans="1:23" ht="31.5" hidden="1" outlineLevel="4" x14ac:dyDescent="0.2">
      <c r="A1167" s="76" t="s">
        <v>611</v>
      </c>
      <c r="B1167" s="76" t="s">
        <v>507</v>
      </c>
      <c r="C1167" s="76" t="s">
        <v>91</v>
      </c>
      <c r="D1167" s="76"/>
      <c r="E1167" s="12" t="s">
        <v>92</v>
      </c>
      <c r="F1167" s="6">
        <f t="shared" si="1569"/>
        <v>100</v>
      </c>
      <c r="G1167" s="6">
        <f t="shared" si="1569"/>
        <v>0</v>
      </c>
      <c r="H1167" s="6">
        <f t="shared" si="1569"/>
        <v>100</v>
      </c>
      <c r="I1167" s="6">
        <f t="shared" si="1569"/>
        <v>0</v>
      </c>
      <c r="J1167" s="6">
        <f t="shared" si="1569"/>
        <v>0</v>
      </c>
      <c r="K1167" s="6">
        <f t="shared" si="1569"/>
        <v>0</v>
      </c>
      <c r="L1167" s="6">
        <f t="shared" si="1569"/>
        <v>100</v>
      </c>
      <c r="M1167" s="6">
        <f t="shared" si="1570"/>
        <v>100</v>
      </c>
      <c r="N1167" s="6">
        <f t="shared" si="1569"/>
        <v>0</v>
      </c>
      <c r="O1167" s="6">
        <f t="shared" si="1569"/>
        <v>100</v>
      </c>
      <c r="P1167" s="6">
        <f t="shared" si="1569"/>
        <v>0</v>
      </c>
      <c r="Q1167" s="6">
        <f t="shared" si="1569"/>
        <v>100</v>
      </c>
      <c r="R1167" s="6">
        <f t="shared" si="1571"/>
        <v>100</v>
      </c>
      <c r="S1167" s="6">
        <f t="shared" si="1569"/>
        <v>0</v>
      </c>
      <c r="T1167" s="6">
        <f t="shared" si="1569"/>
        <v>100</v>
      </c>
      <c r="U1167" s="6">
        <f t="shared" si="1569"/>
        <v>0</v>
      </c>
      <c r="V1167" s="6">
        <f t="shared" si="1569"/>
        <v>100</v>
      </c>
      <c r="W1167" s="104"/>
    </row>
    <row r="1168" spans="1:23" ht="15.75" hidden="1" outlineLevel="5" x14ac:dyDescent="0.2">
      <c r="A1168" s="76" t="s">
        <v>611</v>
      </c>
      <c r="B1168" s="76" t="s">
        <v>507</v>
      </c>
      <c r="C1168" s="76" t="s">
        <v>415</v>
      </c>
      <c r="D1168" s="76"/>
      <c r="E1168" s="12" t="s">
        <v>109</v>
      </c>
      <c r="F1168" s="6">
        <f t="shared" si="1569"/>
        <v>100</v>
      </c>
      <c r="G1168" s="6">
        <f t="shared" si="1569"/>
        <v>0</v>
      </c>
      <c r="H1168" s="6">
        <f t="shared" si="1569"/>
        <v>100</v>
      </c>
      <c r="I1168" s="6">
        <f t="shared" si="1569"/>
        <v>0</v>
      </c>
      <c r="J1168" s="6">
        <f t="shared" si="1569"/>
        <v>0</v>
      </c>
      <c r="K1168" s="6">
        <f t="shared" si="1569"/>
        <v>0</v>
      </c>
      <c r="L1168" s="6">
        <f t="shared" si="1569"/>
        <v>100</v>
      </c>
      <c r="M1168" s="6">
        <f t="shared" si="1570"/>
        <v>100</v>
      </c>
      <c r="N1168" s="6">
        <f t="shared" si="1569"/>
        <v>0</v>
      </c>
      <c r="O1168" s="6">
        <f t="shared" si="1569"/>
        <v>100</v>
      </c>
      <c r="P1168" s="6">
        <f t="shared" si="1569"/>
        <v>0</v>
      </c>
      <c r="Q1168" s="6">
        <f t="shared" si="1569"/>
        <v>100</v>
      </c>
      <c r="R1168" s="6">
        <f t="shared" si="1571"/>
        <v>100</v>
      </c>
      <c r="S1168" s="6">
        <f t="shared" si="1569"/>
        <v>0</v>
      </c>
      <c r="T1168" s="6">
        <f t="shared" si="1569"/>
        <v>100</v>
      </c>
      <c r="U1168" s="6">
        <f t="shared" si="1569"/>
        <v>0</v>
      </c>
      <c r="V1168" s="6">
        <f t="shared" si="1569"/>
        <v>100</v>
      </c>
      <c r="W1168" s="104"/>
    </row>
    <row r="1169" spans="1:23" ht="15.75" hidden="1" outlineLevel="7" x14ac:dyDescent="0.2">
      <c r="A1169" s="77" t="s">
        <v>611</v>
      </c>
      <c r="B1169" s="77" t="s">
        <v>507</v>
      </c>
      <c r="C1169" s="77" t="s">
        <v>415</v>
      </c>
      <c r="D1169" s="77" t="s">
        <v>7</v>
      </c>
      <c r="E1169" s="13" t="s">
        <v>8</v>
      </c>
      <c r="F1169" s="7">
        <v>100</v>
      </c>
      <c r="G1169" s="7"/>
      <c r="H1169" s="7">
        <f>SUM(F1169:G1169)</f>
        <v>100</v>
      </c>
      <c r="I1169" s="7"/>
      <c r="J1169" s="7"/>
      <c r="K1169" s="7"/>
      <c r="L1169" s="7">
        <f>SUM(H1169:K1169)</f>
        <v>100</v>
      </c>
      <c r="M1169" s="7">
        <v>100</v>
      </c>
      <c r="N1169" s="7"/>
      <c r="O1169" s="7">
        <f>SUM(M1169:N1169)</f>
        <v>100</v>
      </c>
      <c r="P1169" s="7"/>
      <c r="Q1169" s="7">
        <f>SUM(O1169:P1169)</f>
        <v>100</v>
      </c>
      <c r="R1169" s="7">
        <v>100</v>
      </c>
      <c r="S1169" s="7"/>
      <c r="T1169" s="7">
        <f>SUM(R1169:S1169)</f>
        <v>100</v>
      </c>
      <c r="U1169" s="7"/>
      <c r="V1169" s="7">
        <f>SUM(T1169:U1169)</f>
        <v>100</v>
      </c>
      <c r="W1169" s="104"/>
    </row>
    <row r="1170" spans="1:23" ht="21" customHeight="1" x14ac:dyDescent="0.2">
      <c r="A1170" s="196" t="s">
        <v>424</v>
      </c>
      <c r="B1170" s="197"/>
      <c r="C1170" s="197"/>
      <c r="D1170" s="197"/>
      <c r="E1170" s="198"/>
      <c r="F1170" s="103">
        <f t="shared" ref="F1170:V1170" si="1572">F1121+F1017+F894+F694+F644+F612+F58+F32+F11</f>
        <v>3504263.3325999998</v>
      </c>
      <c r="G1170" s="103">
        <f t="shared" si="1572"/>
        <v>30710.59225000002</v>
      </c>
      <c r="H1170" s="103">
        <f t="shared" si="1572"/>
        <v>3534973.9248500001</v>
      </c>
      <c r="I1170" s="103">
        <f t="shared" si="1572"/>
        <v>134862.90862300002</v>
      </c>
      <c r="J1170" s="103">
        <f t="shared" si="1572"/>
        <v>33017.43028</v>
      </c>
      <c r="K1170" s="103">
        <f t="shared" si="1572"/>
        <v>211688.26416000002</v>
      </c>
      <c r="L1170" s="103">
        <f t="shared" si="1572"/>
        <v>3914542.5254129996</v>
      </c>
      <c r="M1170" s="103">
        <f t="shared" si="1572"/>
        <v>3322829.6013600002</v>
      </c>
      <c r="N1170" s="103">
        <f t="shared" si="1572"/>
        <v>10309.58943</v>
      </c>
      <c r="O1170" s="103">
        <f t="shared" si="1572"/>
        <v>3333139.1907900004</v>
      </c>
      <c r="P1170" s="103">
        <f t="shared" si="1572"/>
        <v>-863.78597000000445</v>
      </c>
      <c r="Q1170" s="103">
        <f t="shared" si="1572"/>
        <v>3332275.4048200003</v>
      </c>
      <c r="R1170" s="103">
        <f t="shared" si="1572"/>
        <v>3235315.6149999998</v>
      </c>
      <c r="S1170" s="103">
        <f t="shared" si="1572"/>
        <v>-7.4045299999989993</v>
      </c>
      <c r="T1170" s="103">
        <f t="shared" si="1572"/>
        <v>3235308.2104699998</v>
      </c>
      <c r="U1170" s="103">
        <f t="shared" si="1572"/>
        <v>31321.954089999999</v>
      </c>
      <c r="V1170" s="103">
        <f t="shared" si="1572"/>
        <v>3266630.1645599995</v>
      </c>
      <c r="W1170" s="104"/>
    </row>
  </sheetData>
  <autoFilter ref="A11:V1170"/>
  <mergeCells count="25">
    <mergeCell ref="U8:U9"/>
    <mergeCell ref="V8:V9"/>
    <mergeCell ref="A5:V5"/>
    <mergeCell ref="A6:V6"/>
    <mergeCell ref="A1:D1"/>
    <mergeCell ref="A7:D7"/>
    <mergeCell ref="A8:A9"/>
    <mergeCell ref="B8:D8"/>
    <mergeCell ref="E8:E9"/>
    <mergeCell ref="F8:F9"/>
    <mergeCell ref="G8:G9"/>
    <mergeCell ref="H8:H9"/>
    <mergeCell ref="N8:N9"/>
    <mergeCell ref="O8:O9"/>
    <mergeCell ref="K8:K9"/>
    <mergeCell ref="L8:L9"/>
    <mergeCell ref="P8:P9"/>
    <mergeCell ref="Q8:Q9"/>
    <mergeCell ref="S8:S9"/>
    <mergeCell ref="T8:T9"/>
    <mergeCell ref="A1170:E1170"/>
    <mergeCell ref="R8:R9"/>
    <mergeCell ref="M8:M9"/>
    <mergeCell ref="J8:J9"/>
    <mergeCell ref="I8:I9"/>
  </mergeCells>
  <pageMargins left="0.39370078740157483" right="0.39370078740157483" top="0.98425196850393704" bottom="0.39370078740157483" header="0.51181102362204722" footer="0.51181102362204722"/>
  <pageSetup paperSize="9" scale="69" fitToHeight="0" orientation="landscape" r:id="rId1"/>
  <headerFooter differentFirst="1" alignWithMargins="0">
    <oddHeader xml:space="preserve">&amp;C&amp;P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  <pageSetUpPr fitToPage="1"/>
  </sheetPr>
  <dimension ref="A1:F27"/>
  <sheetViews>
    <sheetView workbookViewId="0">
      <selection activeCell="B14" sqref="B14"/>
    </sheetView>
  </sheetViews>
  <sheetFormatPr defaultRowHeight="12.75" x14ac:dyDescent="0.2"/>
  <cols>
    <col min="1" max="1" width="29.28515625" style="27" customWidth="1"/>
    <col min="2" max="2" width="82" style="27" customWidth="1"/>
    <col min="3" max="3" width="16.42578125" style="27" customWidth="1"/>
    <col min="4" max="4" width="17.28515625" style="27" customWidth="1"/>
    <col min="5" max="5" width="14.5703125" style="27" customWidth="1"/>
    <col min="6" max="6" width="19" style="27" customWidth="1"/>
    <col min="7" max="11" width="20.140625" style="27" customWidth="1"/>
    <col min="12" max="249" width="9.140625" style="27"/>
    <col min="250" max="250" width="29.28515625" style="27" customWidth="1"/>
    <col min="251" max="251" width="82" style="27" customWidth="1"/>
    <col min="252" max="253" width="0" style="27" hidden="1" customWidth="1"/>
    <col min="254" max="254" width="16.42578125" style="27" customWidth="1"/>
    <col min="255" max="255" width="14.7109375" style="27" customWidth="1"/>
    <col min="256" max="256" width="14.5703125" style="27" customWidth="1"/>
    <col min="257" max="505" width="9.140625" style="27"/>
    <col min="506" max="506" width="29.28515625" style="27" customWidth="1"/>
    <col min="507" max="507" width="82" style="27" customWidth="1"/>
    <col min="508" max="509" width="0" style="27" hidden="1" customWidth="1"/>
    <col min="510" max="510" width="16.42578125" style="27" customWidth="1"/>
    <col min="511" max="511" width="14.7109375" style="27" customWidth="1"/>
    <col min="512" max="512" width="14.5703125" style="27" customWidth="1"/>
    <col min="513" max="761" width="9.140625" style="27"/>
    <col min="762" max="762" width="29.28515625" style="27" customWidth="1"/>
    <col min="763" max="763" width="82" style="27" customWidth="1"/>
    <col min="764" max="765" width="0" style="27" hidden="1" customWidth="1"/>
    <col min="766" max="766" width="16.42578125" style="27" customWidth="1"/>
    <col min="767" max="767" width="14.7109375" style="27" customWidth="1"/>
    <col min="768" max="768" width="14.5703125" style="27" customWidth="1"/>
    <col min="769" max="1017" width="9.140625" style="27"/>
    <col min="1018" max="1018" width="29.28515625" style="27" customWidth="1"/>
    <col min="1019" max="1019" width="82" style="27" customWidth="1"/>
    <col min="1020" max="1021" width="0" style="27" hidden="1" customWidth="1"/>
    <col min="1022" max="1022" width="16.42578125" style="27" customWidth="1"/>
    <col min="1023" max="1023" width="14.7109375" style="27" customWidth="1"/>
    <col min="1024" max="1024" width="14.5703125" style="27" customWidth="1"/>
    <col min="1025" max="1273" width="9.140625" style="27"/>
    <col min="1274" max="1274" width="29.28515625" style="27" customWidth="1"/>
    <col min="1275" max="1275" width="82" style="27" customWidth="1"/>
    <col min="1276" max="1277" width="0" style="27" hidden="1" customWidth="1"/>
    <col min="1278" max="1278" width="16.42578125" style="27" customWidth="1"/>
    <col min="1279" max="1279" width="14.7109375" style="27" customWidth="1"/>
    <col min="1280" max="1280" width="14.5703125" style="27" customWidth="1"/>
    <col min="1281" max="1529" width="9.140625" style="27"/>
    <col min="1530" max="1530" width="29.28515625" style="27" customWidth="1"/>
    <col min="1531" max="1531" width="82" style="27" customWidth="1"/>
    <col min="1532" max="1533" width="0" style="27" hidden="1" customWidth="1"/>
    <col min="1534" max="1534" width="16.42578125" style="27" customWidth="1"/>
    <col min="1535" max="1535" width="14.7109375" style="27" customWidth="1"/>
    <col min="1536" max="1536" width="14.5703125" style="27" customWidth="1"/>
    <col min="1537" max="1785" width="9.140625" style="27"/>
    <col min="1786" max="1786" width="29.28515625" style="27" customWidth="1"/>
    <col min="1787" max="1787" width="82" style="27" customWidth="1"/>
    <col min="1788" max="1789" width="0" style="27" hidden="1" customWidth="1"/>
    <col min="1790" max="1790" width="16.42578125" style="27" customWidth="1"/>
    <col min="1791" max="1791" width="14.7109375" style="27" customWidth="1"/>
    <col min="1792" max="1792" width="14.5703125" style="27" customWidth="1"/>
    <col min="1793" max="2041" width="9.140625" style="27"/>
    <col min="2042" max="2042" width="29.28515625" style="27" customWidth="1"/>
    <col min="2043" max="2043" width="82" style="27" customWidth="1"/>
    <col min="2044" max="2045" width="0" style="27" hidden="1" customWidth="1"/>
    <col min="2046" max="2046" width="16.42578125" style="27" customWidth="1"/>
    <col min="2047" max="2047" width="14.7109375" style="27" customWidth="1"/>
    <col min="2048" max="2048" width="14.5703125" style="27" customWidth="1"/>
    <col min="2049" max="2297" width="9.140625" style="27"/>
    <col min="2298" max="2298" width="29.28515625" style="27" customWidth="1"/>
    <col min="2299" max="2299" width="82" style="27" customWidth="1"/>
    <col min="2300" max="2301" width="0" style="27" hidden="1" customWidth="1"/>
    <col min="2302" max="2302" width="16.42578125" style="27" customWidth="1"/>
    <col min="2303" max="2303" width="14.7109375" style="27" customWidth="1"/>
    <col min="2304" max="2304" width="14.5703125" style="27" customWidth="1"/>
    <col min="2305" max="2553" width="9.140625" style="27"/>
    <col min="2554" max="2554" width="29.28515625" style="27" customWidth="1"/>
    <col min="2555" max="2555" width="82" style="27" customWidth="1"/>
    <col min="2556" max="2557" width="0" style="27" hidden="1" customWidth="1"/>
    <col min="2558" max="2558" width="16.42578125" style="27" customWidth="1"/>
    <col min="2559" max="2559" width="14.7109375" style="27" customWidth="1"/>
    <col min="2560" max="2560" width="14.5703125" style="27" customWidth="1"/>
    <col min="2561" max="2809" width="9.140625" style="27"/>
    <col min="2810" max="2810" width="29.28515625" style="27" customWidth="1"/>
    <col min="2811" max="2811" width="82" style="27" customWidth="1"/>
    <col min="2812" max="2813" width="0" style="27" hidden="1" customWidth="1"/>
    <col min="2814" max="2814" width="16.42578125" style="27" customWidth="1"/>
    <col min="2815" max="2815" width="14.7109375" style="27" customWidth="1"/>
    <col min="2816" max="2816" width="14.5703125" style="27" customWidth="1"/>
    <col min="2817" max="3065" width="9.140625" style="27"/>
    <col min="3066" max="3066" width="29.28515625" style="27" customWidth="1"/>
    <col min="3067" max="3067" width="82" style="27" customWidth="1"/>
    <col min="3068" max="3069" width="0" style="27" hidden="1" customWidth="1"/>
    <col min="3070" max="3070" width="16.42578125" style="27" customWidth="1"/>
    <col min="3071" max="3071" width="14.7109375" style="27" customWidth="1"/>
    <col min="3072" max="3072" width="14.5703125" style="27" customWidth="1"/>
    <col min="3073" max="3321" width="9.140625" style="27"/>
    <col min="3322" max="3322" width="29.28515625" style="27" customWidth="1"/>
    <col min="3323" max="3323" width="82" style="27" customWidth="1"/>
    <col min="3324" max="3325" width="0" style="27" hidden="1" customWidth="1"/>
    <col min="3326" max="3326" width="16.42578125" style="27" customWidth="1"/>
    <col min="3327" max="3327" width="14.7109375" style="27" customWidth="1"/>
    <col min="3328" max="3328" width="14.5703125" style="27" customWidth="1"/>
    <col min="3329" max="3577" width="9.140625" style="27"/>
    <col min="3578" max="3578" width="29.28515625" style="27" customWidth="1"/>
    <col min="3579" max="3579" width="82" style="27" customWidth="1"/>
    <col min="3580" max="3581" width="0" style="27" hidden="1" customWidth="1"/>
    <col min="3582" max="3582" width="16.42578125" style="27" customWidth="1"/>
    <col min="3583" max="3583" width="14.7109375" style="27" customWidth="1"/>
    <col min="3584" max="3584" width="14.5703125" style="27" customWidth="1"/>
    <col min="3585" max="3833" width="9.140625" style="27"/>
    <col min="3834" max="3834" width="29.28515625" style="27" customWidth="1"/>
    <col min="3835" max="3835" width="82" style="27" customWidth="1"/>
    <col min="3836" max="3837" width="0" style="27" hidden="1" customWidth="1"/>
    <col min="3838" max="3838" width="16.42578125" style="27" customWidth="1"/>
    <col min="3839" max="3839" width="14.7109375" style="27" customWidth="1"/>
    <col min="3840" max="3840" width="14.5703125" style="27" customWidth="1"/>
    <col min="3841" max="4089" width="9.140625" style="27"/>
    <col min="4090" max="4090" width="29.28515625" style="27" customWidth="1"/>
    <col min="4091" max="4091" width="82" style="27" customWidth="1"/>
    <col min="4092" max="4093" width="0" style="27" hidden="1" customWidth="1"/>
    <col min="4094" max="4094" width="16.42578125" style="27" customWidth="1"/>
    <col min="4095" max="4095" width="14.7109375" style="27" customWidth="1"/>
    <col min="4096" max="4096" width="14.5703125" style="27" customWidth="1"/>
    <col min="4097" max="4345" width="9.140625" style="27"/>
    <col min="4346" max="4346" width="29.28515625" style="27" customWidth="1"/>
    <col min="4347" max="4347" width="82" style="27" customWidth="1"/>
    <col min="4348" max="4349" width="0" style="27" hidden="1" customWidth="1"/>
    <col min="4350" max="4350" width="16.42578125" style="27" customWidth="1"/>
    <col min="4351" max="4351" width="14.7109375" style="27" customWidth="1"/>
    <col min="4352" max="4352" width="14.5703125" style="27" customWidth="1"/>
    <col min="4353" max="4601" width="9.140625" style="27"/>
    <col min="4602" max="4602" width="29.28515625" style="27" customWidth="1"/>
    <col min="4603" max="4603" width="82" style="27" customWidth="1"/>
    <col min="4604" max="4605" width="0" style="27" hidden="1" customWidth="1"/>
    <col min="4606" max="4606" width="16.42578125" style="27" customWidth="1"/>
    <col min="4607" max="4607" width="14.7109375" style="27" customWidth="1"/>
    <col min="4608" max="4608" width="14.5703125" style="27" customWidth="1"/>
    <col min="4609" max="4857" width="9.140625" style="27"/>
    <col min="4858" max="4858" width="29.28515625" style="27" customWidth="1"/>
    <col min="4859" max="4859" width="82" style="27" customWidth="1"/>
    <col min="4860" max="4861" width="0" style="27" hidden="1" customWidth="1"/>
    <col min="4862" max="4862" width="16.42578125" style="27" customWidth="1"/>
    <col min="4863" max="4863" width="14.7109375" style="27" customWidth="1"/>
    <col min="4864" max="4864" width="14.5703125" style="27" customWidth="1"/>
    <col min="4865" max="5113" width="9.140625" style="27"/>
    <col min="5114" max="5114" width="29.28515625" style="27" customWidth="1"/>
    <col min="5115" max="5115" width="82" style="27" customWidth="1"/>
    <col min="5116" max="5117" width="0" style="27" hidden="1" customWidth="1"/>
    <col min="5118" max="5118" width="16.42578125" style="27" customWidth="1"/>
    <col min="5119" max="5119" width="14.7109375" style="27" customWidth="1"/>
    <col min="5120" max="5120" width="14.5703125" style="27" customWidth="1"/>
    <col min="5121" max="5369" width="9.140625" style="27"/>
    <col min="5370" max="5370" width="29.28515625" style="27" customWidth="1"/>
    <col min="5371" max="5371" width="82" style="27" customWidth="1"/>
    <col min="5372" max="5373" width="0" style="27" hidden="1" customWidth="1"/>
    <col min="5374" max="5374" width="16.42578125" style="27" customWidth="1"/>
    <col min="5375" max="5375" width="14.7109375" style="27" customWidth="1"/>
    <col min="5376" max="5376" width="14.5703125" style="27" customWidth="1"/>
    <col min="5377" max="5625" width="9.140625" style="27"/>
    <col min="5626" max="5626" width="29.28515625" style="27" customWidth="1"/>
    <col min="5627" max="5627" width="82" style="27" customWidth="1"/>
    <col min="5628" max="5629" width="0" style="27" hidden="1" customWidth="1"/>
    <col min="5630" max="5630" width="16.42578125" style="27" customWidth="1"/>
    <col min="5631" max="5631" width="14.7109375" style="27" customWidth="1"/>
    <col min="5632" max="5632" width="14.5703125" style="27" customWidth="1"/>
    <col min="5633" max="5881" width="9.140625" style="27"/>
    <col min="5882" max="5882" width="29.28515625" style="27" customWidth="1"/>
    <col min="5883" max="5883" width="82" style="27" customWidth="1"/>
    <col min="5884" max="5885" width="0" style="27" hidden="1" customWidth="1"/>
    <col min="5886" max="5886" width="16.42578125" style="27" customWidth="1"/>
    <col min="5887" max="5887" width="14.7109375" style="27" customWidth="1"/>
    <col min="5888" max="5888" width="14.5703125" style="27" customWidth="1"/>
    <col min="5889" max="6137" width="9.140625" style="27"/>
    <col min="6138" max="6138" width="29.28515625" style="27" customWidth="1"/>
    <col min="6139" max="6139" width="82" style="27" customWidth="1"/>
    <col min="6140" max="6141" width="0" style="27" hidden="1" customWidth="1"/>
    <col min="6142" max="6142" width="16.42578125" style="27" customWidth="1"/>
    <col min="6143" max="6143" width="14.7109375" style="27" customWidth="1"/>
    <col min="6144" max="6144" width="14.5703125" style="27" customWidth="1"/>
    <col min="6145" max="6393" width="9.140625" style="27"/>
    <col min="6394" max="6394" width="29.28515625" style="27" customWidth="1"/>
    <col min="6395" max="6395" width="82" style="27" customWidth="1"/>
    <col min="6396" max="6397" width="0" style="27" hidden="1" customWidth="1"/>
    <col min="6398" max="6398" width="16.42578125" style="27" customWidth="1"/>
    <col min="6399" max="6399" width="14.7109375" style="27" customWidth="1"/>
    <col min="6400" max="6400" width="14.5703125" style="27" customWidth="1"/>
    <col min="6401" max="6649" width="9.140625" style="27"/>
    <col min="6650" max="6650" width="29.28515625" style="27" customWidth="1"/>
    <col min="6651" max="6651" width="82" style="27" customWidth="1"/>
    <col min="6652" max="6653" width="0" style="27" hidden="1" customWidth="1"/>
    <col min="6654" max="6654" width="16.42578125" style="27" customWidth="1"/>
    <col min="6655" max="6655" width="14.7109375" style="27" customWidth="1"/>
    <col min="6656" max="6656" width="14.5703125" style="27" customWidth="1"/>
    <col min="6657" max="6905" width="9.140625" style="27"/>
    <col min="6906" max="6906" width="29.28515625" style="27" customWidth="1"/>
    <col min="6907" max="6907" width="82" style="27" customWidth="1"/>
    <col min="6908" max="6909" width="0" style="27" hidden="1" customWidth="1"/>
    <col min="6910" max="6910" width="16.42578125" style="27" customWidth="1"/>
    <col min="6911" max="6911" width="14.7109375" style="27" customWidth="1"/>
    <col min="6912" max="6912" width="14.5703125" style="27" customWidth="1"/>
    <col min="6913" max="7161" width="9.140625" style="27"/>
    <col min="7162" max="7162" width="29.28515625" style="27" customWidth="1"/>
    <col min="7163" max="7163" width="82" style="27" customWidth="1"/>
    <col min="7164" max="7165" width="0" style="27" hidden="1" customWidth="1"/>
    <col min="7166" max="7166" width="16.42578125" style="27" customWidth="1"/>
    <col min="7167" max="7167" width="14.7109375" style="27" customWidth="1"/>
    <col min="7168" max="7168" width="14.5703125" style="27" customWidth="1"/>
    <col min="7169" max="7417" width="9.140625" style="27"/>
    <col min="7418" max="7418" width="29.28515625" style="27" customWidth="1"/>
    <col min="7419" max="7419" width="82" style="27" customWidth="1"/>
    <col min="7420" max="7421" width="0" style="27" hidden="1" customWidth="1"/>
    <col min="7422" max="7422" width="16.42578125" style="27" customWidth="1"/>
    <col min="7423" max="7423" width="14.7109375" style="27" customWidth="1"/>
    <col min="7424" max="7424" width="14.5703125" style="27" customWidth="1"/>
    <col min="7425" max="7673" width="9.140625" style="27"/>
    <col min="7674" max="7674" width="29.28515625" style="27" customWidth="1"/>
    <col min="7675" max="7675" width="82" style="27" customWidth="1"/>
    <col min="7676" max="7677" width="0" style="27" hidden="1" customWidth="1"/>
    <col min="7678" max="7678" width="16.42578125" style="27" customWidth="1"/>
    <col min="7679" max="7679" width="14.7109375" style="27" customWidth="1"/>
    <col min="7680" max="7680" width="14.5703125" style="27" customWidth="1"/>
    <col min="7681" max="7929" width="9.140625" style="27"/>
    <col min="7930" max="7930" width="29.28515625" style="27" customWidth="1"/>
    <col min="7931" max="7931" width="82" style="27" customWidth="1"/>
    <col min="7932" max="7933" width="0" style="27" hidden="1" customWidth="1"/>
    <col min="7934" max="7934" width="16.42578125" style="27" customWidth="1"/>
    <col min="7935" max="7935" width="14.7109375" style="27" customWidth="1"/>
    <col min="7936" max="7936" width="14.5703125" style="27" customWidth="1"/>
    <col min="7937" max="8185" width="9.140625" style="27"/>
    <col min="8186" max="8186" width="29.28515625" style="27" customWidth="1"/>
    <col min="8187" max="8187" width="82" style="27" customWidth="1"/>
    <col min="8188" max="8189" width="0" style="27" hidden="1" customWidth="1"/>
    <col min="8190" max="8190" width="16.42578125" style="27" customWidth="1"/>
    <col min="8191" max="8191" width="14.7109375" style="27" customWidth="1"/>
    <col min="8192" max="8192" width="14.5703125" style="27" customWidth="1"/>
    <col min="8193" max="8441" width="9.140625" style="27"/>
    <col min="8442" max="8442" width="29.28515625" style="27" customWidth="1"/>
    <col min="8443" max="8443" width="82" style="27" customWidth="1"/>
    <col min="8444" max="8445" width="0" style="27" hidden="1" customWidth="1"/>
    <col min="8446" max="8446" width="16.42578125" style="27" customWidth="1"/>
    <col min="8447" max="8447" width="14.7109375" style="27" customWidth="1"/>
    <col min="8448" max="8448" width="14.5703125" style="27" customWidth="1"/>
    <col min="8449" max="8697" width="9.140625" style="27"/>
    <col min="8698" max="8698" width="29.28515625" style="27" customWidth="1"/>
    <col min="8699" max="8699" width="82" style="27" customWidth="1"/>
    <col min="8700" max="8701" width="0" style="27" hidden="1" customWidth="1"/>
    <col min="8702" max="8702" width="16.42578125" style="27" customWidth="1"/>
    <col min="8703" max="8703" width="14.7109375" style="27" customWidth="1"/>
    <col min="8704" max="8704" width="14.5703125" style="27" customWidth="1"/>
    <col min="8705" max="8953" width="9.140625" style="27"/>
    <col min="8954" max="8954" width="29.28515625" style="27" customWidth="1"/>
    <col min="8955" max="8955" width="82" style="27" customWidth="1"/>
    <col min="8956" max="8957" width="0" style="27" hidden="1" customWidth="1"/>
    <col min="8958" max="8958" width="16.42578125" style="27" customWidth="1"/>
    <col min="8959" max="8959" width="14.7109375" style="27" customWidth="1"/>
    <col min="8960" max="8960" width="14.5703125" style="27" customWidth="1"/>
    <col min="8961" max="9209" width="9.140625" style="27"/>
    <col min="9210" max="9210" width="29.28515625" style="27" customWidth="1"/>
    <col min="9211" max="9211" width="82" style="27" customWidth="1"/>
    <col min="9212" max="9213" width="0" style="27" hidden="1" customWidth="1"/>
    <col min="9214" max="9214" width="16.42578125" style="27" customWidth="1"/>
    <col min="9215" max="9215" width="14.7109375" style="27" customWidth="1"/>
    <col min="9216" max="9216" width="14.5703125" style="27" customWidth="1"/>
    <col min="9217" max="9465" width="9.140625" style="27"/>
    <col min="9466" max="9466" width="29.28515625" style="27" customWidth="1"/>
    <col min="9467" max="9467" width="82" style="27" customWidth="1"/>
    <col min="9468" max="9469" width="0" style="27" hidden="1" customWidth="1"/>
    <col min="9470" max="9470" width="16.42578125" style="27" customWidth="1"/>
    <col min="9471" max="9471" width="14.7109375" style="27" customWidth="1"/>
    <col min="9472" max="9472" width="14.5703125" style="27" customWidth="1"/>
    <col min="9473" max="9721" width="9.140625" style="27"/>
    <col min="9722" max="9722" width="29.28515625" style="27" customWidth="1"/>
    <col min="9723" max="9723" width="82" style="27" customWidth="1"/>
    <col min="9724" max="9725" width="0" style="27" hidden="1" customWidth="1"/>
    <col min="9726" max="9726" width="16.42578125" style="27" customWidth="1"/>
    <col min="9727" max="9727" width="14.7109375" style="27" customWidth="1"/>
    <col min="9728" max="9728" width="14.5703125" style="27" customWidth="1"/>
    <col min="9729" max="9977" width="9.140625" style="27"/>
    <col min="9978" max="9978" width="29.28515625" style="27" customWidth="1"/>
    <col min="9979" max="9979" width="82" style="27" customWidth="1"/>
    <col min="9980" max="9981" width="0" style="27" hidden="1" customWidth="1"/>
    <col min="9982" max="9982" width="16.42578125" style="27" customWidth="1"/>
    <col min="9983" max="9983" width="14.7109375" style="27" customWidth="1"/>
    <col min="9984" max="9984" width="14.5703125" style="27" customWidth="1"/>
    <col min="9985" max="10233" width="9.140625" style="27"/>
    <col min="10234" max="10234" width="29.28515625" style="27" customWidth="1"/>
    <col min="10235" max="10235" width="82" style="27" customWidth="1"/>
    <col min="10236" max="10237" width="0" style="27" hidden="1" customWidth="1"/>
    <col min="10238" max="10238" width="16.42578125" style="27" customWidth="1"/>
    <col min="10239" max="10239" width="14.7109375" style="27" customWidth="1"/>
    <col min="10240" max="10240" width="14.5703125" style="27" customWidth="1"/>
    <col min="10241" max="10489" width="9.140625" style="27"/>
    <col min="10490" max="10490" width="29.28515625" style="27" customWidth="1"/>
    <col min="10491" max="10491" width="82" style="27" customWidth="1"/>
    <col min="10492" max="10493" width="0" style="27" hidden="1" customWidth="1"/>
    <col min="10494" max="10494" width="16.42578125" style="27" customWidth="1"/>
    <col min="10495" max="10495" width="14.7109375" style="27" customWidth="1"/>
    <col min="10496" max="10496" width="14.5703125" style="27" customWidth="1"/>
    <col min="10497" max="10745" width="9.140625" style="27"/>
    <col min="10746" max="10746" width="29.28515625" style="27" customWidth="1"/>
    <col min="10747" max="10747" width="82" style="27" customWidth="1"/>
    <col min="10748" max="10749" width="0" style="27" hidden="1" customWidth="1"/>
    <col min="10750" max="10750" width="16.42578125" style="27" customWidth="1"/>
    <col min="10751" max="10751" width="14.7109375" style="27" customWidth="1"/>
    <col min="10752" max="10752" width="14.5703125" style="27" customWidth="1"/>
    <col min="10753" max="11001" width="9.140625" style="27"/>
    <col min="11002" max="11002" width="29.28515625" style="27" customWidth="1"/>
    <col min="11003" max="11003" width="82" style="27" customWidth="1"/>
    <col min="11004" max="11005" width="0" style="27" hidden="1" customWidth="1"/>
    <col min="11006" max="11006" width="16.42578125" style="27" customWidth="1"/>
    <col min="11007" max="11007" width="14.7109375" style="27" customWidth="1"/>
    <col min="11008" max="11008" width="14.5703125" style="27" customWidth="1"/>
    <col min="11009" max="11257" width="9.140625" style="27"/>
    <col min="11258" max="11258" width="29.28515625" style="27" customWidth="1"/>
    <col min="11259" max="11259" width="82" style="27" customWidth="1"/>
    <col min="11260" max="11261" width="0" style="27" hidden="1" customWidth="1"/>
    <col min="11262" max="11262" width="16.42578125" style="27" customWidth="1"/>
    <col min="11263" max="11263" width="14.7109375" style="27" customWidth="1"/>
    <col min="11264" max="11264" width="14.5703125" style="27" customWidth="1"/>
    <col min="11265" max="11513" width="9.140625" style="27"/>
    <col min="11514" max="11514" width="29.28515625" style="27" customWidth="1"/>
    <col min="11515" max="11515" width="82" style="27" customWidth="1"/>
    <col min="11516" max="11517" width="0" style="27" hidden="1" customWidth="1"/>
    <col min="11518" max="11518" width="16.42578125" style="27" customWidth="1"/>
    <col min="11519" max="11519" width="14.7109375" style="27" customWidth="1"/>
    <col min="11520" max="11520" width="14.5703125" style="27" customWidth="1"/>
    <col min="11521" max="11769" width="9.140625" style="27"/>
    <col min="11770" max="11770" width="29.28515625" style="27" customWidth="1"/>
    <col min="11771" max="11771" width="82" style="27" customWidth="1"/>
    <col min="11772" max="11773" width="0" style="27" hidden="1" customWidth="1"/>
    <col min="11774" max="11774" width="16.42578125" style="27" customWidth="1"/>
    <col min="11775" max="11775" width="14.7109375" style="27" customWidth="1"/>
    <col min="11776" max="11776" width="14.5703125" style="27" customWidth="1"/>
    <col min="11777" max="12025" width="9.140625" style="27"/>
    <col min="12026" max="12026" width="29.28515625" style="27" customWidth="1"/>
    <col min="12027" max="12027" width="82" style="27" customWidth="1"/>
    <col min="12028" max="12029" width="0" style="27" hidden="1" customWidth="1"/>
    <col min="12030" max="12030" width="16.42578125" style="27" customWidth="1"/>
    <col min="12031" max="12031" width="14.7109375" style="27" customWidth="1"/>
    <col min="12032" max="12032" width="14.5703125" style="27" customWidth="1"/>
    <col min="12033" max="12281" width="9.140625" style="27"/>
    <col min="12282" max="12282" width="29.28515625" style="27" customWidth="1"/>
    <col min="12283" max="12283" width="82" style="27" customWidth="1"/>
    <col min="12284" max="12285" width="0" style="27" hidden="1" customWidth="1"/>
    <col min="12286" max="12286" width="16.42578125" style="27" customWidth="1"/>
    <col min="12287" max="12287" width="14.7109375" style="27" customWidth="1"/>
    <col min="12288" max="12288" width="14.5703125" style="27" customWidth="1"/>
    <col min="12289" max="12537" width="9.140625" style="27"/>
    <col min="12538" max="12538" width="29.28515625" style="27" customWidth="1"/>
    <col min="12539" max="12539" width="82" style="27" customWidth="1"/>
    <col min="12540" max="12541" width="0" style="27" hidden="1" customWidth="1"/>
    <col min="12542" max="12542" width="16.42578125" style="27" customWidth="1"/>
    <col min="12543" max="12543" width="14.7109375" style="27" customWidth="1"/>
    <col min="12544" max="12544" width="14.5703125" style="27" customWidth="1"/>
    <col min="12545" max="12793" width="9.140625" style="27"/>
    <col min="12794" max="12794" width="29.28515625" style="27" customWidth="1"/>
    <col min="12795" max="12795" width="82" style="27" customWidth="1"/>
    <col min="12796" max="12797" width="0" style="27" hidden="1" customWidth="1"/>
    <col min="12798" max="12798" width="16.42578125" style="27" customWidth="1"/>
    <col min="12799" max="12799" width="14.7109375" style="27" customWidth="1"/>
    <col min="12800" max="12800" width="14.5703125" style="27" customWidth="1"/>
    <col min="12801" max="13049" width="9.140625" style="27"/>
    <col min="13050" max="13050" width="29.28515625" style="27" customWidth="1"/>
    <col min="13051" max="13051" width="82" style="27" customWidth="1"/>
    <col min="13052" max="13053" width="0" style="27" hidden="1" customWidth="1"/>
    <col min="13054" max="13054" width="16.42578125" style="27" customWidth="1"/>
    <col min="13055" max="13055" width="14.7109375" style="27" customWidth="1"/>
    <col min="13056" max="13056" width="14.5703125" style="27" customWidth="1"/>
    <col min="13057" max="13305" width="9.140625" style="27"/>
    <col min="13306" max="13306" width="29.28515625" style="27" customWidth="1"/>
    <col min="13307" max="13307" width="82" style="27" customWidth="1"/>
    <col min="13308" max="13309" width="0" style="27" hidden="1" customWidth="1"/>
    <col min="13310" max="13310" width="16.42578125" style="27" customWidth="1"/>
    <col min="13311" max="13311" width="14.7109375" style="27" customWidth="1"/>
    <col min="13312" max="13312" width="14.5703125" style="27" customWidth="1"/>
    <col min="13313" max="13561" width="9.140625" style="27"/>
    <col min="13562" max="13562" width="29.28515625" style="27" customWidth="1"/>
    <col min="13563" max="13563" width="82" style="27" customWidth="1"/>
    <col min="13564" max="13565" width="0" style="27" hidden="1" customWidth="1"/>
    <col min="13566" max="13566" width="16.42578125" style="27" customWidth="1"/>
    <col min="13567" max="13567" width="14.7109375" style="27" customWidth="1"/>
    <col min="13568" max="13568" width="14.5703125" style="27" customWidth="1"/>
    <col min="13569" max="13817" width="9.140625" style="27"/>
    <col min="13818" max="13818" width="29.28515625" style="27" customWidth="1"/>
    <col min="13819" max="13819" width="82" style="27" customWidth="1"/>
    <col min="13820" max="13821" width="0" style="27" hidden="1" customWidth="1"/>
    <col min="13822" max="13822" width="16.42578125" style="27" customWidth="1"/>
    <col min="13823" max="13823" width="14.7109375" style="27" customWidth="1"/>
    <col min="13824" max="13824" width="14.5703125" style="27" customWidth="1"/>
    <col min="13825" max="14073" width="9.140625" style="27"/>
    <col min="14074" max="14074" width="29.28515625" style="27" customWidth="1"/>
    <col min="14075" max="14075" width="82" style="27" customWidth="1"/>
    <col min="14076" max="14077" width="0" style="27" hidden="1" customWidth="1"/>
    <col min="14078" max="14078" width="16.42578125" style="27" customWidth="1"/>
    <col min="14079" max="14079" width="14.7109375" style="27" customWidth="1"/>
    <col min="14080" max="14080" width="14.5703125" style="27" customWidth="1"/>
    <col min="14081" max="14329" width="9.140625" style="27"/>
    <col min="14330" max="14330" width="29.28515625" style="27" customWidth="1"/>
    <col min="14331" max="14331" width="82" style="27" customWidth="1"/>
    <col min="14332" max="14333" width="0" style="27" hidden="1" customWidth="1"/>
    <col min="14334" max="14334" width="16.42578125" style="27" customWidth="1"/>
    <col min="14335" max="14335" width="14.7109375" style="27" customWidth="1"/>
    <col min="14336" max="14336" width="14.5703125" style="27" customWidth="1"/>
    <col min="14337" max="14585" width="9.140625" style="27"/>
    <col min="14586" max="14586" width="29.28515625" style="27" customWidth="1"/>
    <col min="14587" max="14587" width="82" style="27" customWidth="1"/>
    <col min="14588" max="14589" width="0" style="27" hidden="1" customWidth="1"/>
    <col min="14590" max="14590" width="16.42578125" style="27" customWidth="1"/>
    <col min="14591" max="14591" width="14.7109375" style="27" customWidth="1"/>
    <col min="14592" max="14592" width="14.5703125" style="27" customWidth="1"/>
    <col min="14593" max="14841" width="9.140625" style="27"/>
    <col min="14842" max="14842" width="29.28515625" style="27" customWidth="1"/>
    <col min="14843" max="14843" width="82" style="27" customWidth="1"/>
    <col min="14844" max="14845" width="0" style="27" hidden="1" customWidth="1"/>
    <col min="14846" max="14846" width="16.42578125" style="27" customWidth="1"/>
    <col min="14847" max="14847" width="14.7109375" style="27" customWidth="1"/>
    <col min="14848" max="14848" width="14.5703125" style="27" customWidth="1"/>
    <col min="14849" max="15097" width="9.140625" style="27"/>
    <col min="15098" max="15098" width="29.28515625" style="27" customWidth="1"/>
    <col min="15099" max="15099" width="82" style="27" customWidth="1"/>
    <col min="15100" max="15101" width="0" style="27" hidden="1" customWidth="1"/>
    <col min="15102" max="15102" width="16.42578125" style="27" customWidth="1"/>
    <col min="15103" max="15103" width="14.7109375" style="27" customWidth="1"/>
    <col min="15104" max="15104" width="14.5703125" style="27" customWidth="1"/>
    <col min="15105" max="15353" width="9.140625" style="27"/>
    <col min="15354" max="15354" width="29.28515625" style="27" customWidth="1"/>
    <col min="15355" max="15355" width="82" style="27" customWidth="1"/>
    <col min="15356" max="15357" width="0" style="27" hidden="1" customWidth="1"/>
    <col min="15358" max="15358" width="16.42578125" style="27" customWidth="1"/>
    <col min="15359" max="15359" width="14.7109375" style="27" customWidth="1"/>
    <col min="15360" max="15360" width="14.5703125" style="27" customWidth="1"/>
    <col min="15361" max="15609" width="9.140625" style="27"/>
    <col min="15610" max="15610" width="29.28515625" style="27" customWidth="1"/>
    <col min="15611" max="15611" width="82" style="27" customWidth="1"/>
    <col min="15612" max="15613" width="0" style="27" hidden="1" customWidth="1"/>
    <col min="15614" max="15614" width="16.42578125" style="27" customWidth="1"/>
    <col min="15615" max="15615" width="14.7109375" style="27" customWidth="1"/>
    <col min="15616" max="15616" width="14.5703125" style="27" customWidth="1"/>
    <col min="15617" max="15865" width="9.140625" style="27"/>
    <col min="15866" max="15866" width="29.28515625" style="27" customWidth="1"/>
    <col min="15867" max="15867" width="82" style="27" customWidth="1"/>
    <col min="15868" max="15869" width="0" style="27" hidden="1" customWidth="1"/>
    <col min="15870" max="15870" width="16.42578125" style="27" customWidth="1"/>
    <col min="15871" max="15871" width="14.7109375" style="27" customWidth="1"/>
    <col min="15872" max="15872" width="14.5703125" style="27" customWidth="1"/>
    <col min="15873" max="16121" width="9.140625" style="27"/>
    <col min="16122" max="16122" width="29.28515625" style="27" customWidth="1"/>
    <col min="16123" max="16123" width="82" style="27" customWidth="1"/>
    <col min="16124" max="16125" width="0" style="27" hidden="1" customWidth="1"/>
    <col min="16126" max="16126" width="16.42578125" style="27" customWidth="1"/>
    <col min="16127" max="16127" width="14.7109375" style="27" customWidth="1"/>
    <col min="16128" max="16128" width="14.5703125" style="27" customWidth="1"/>
    <col min="16129" max="16384" width="9.140625" style="27"/>
  </cols>
  <sheetData>
    <row r="1" spans="1:6" ht="15.75" x14ac:dyDescent="0.2">
      <c r="C1" s="28" t="s">
        <v>655</v>
      </c>
    </row>
    <row r="2" spans="1:6" ht="15.75" x14ac:dyDescent="0.2">
      <c r="A2" s="29"/>
      <c r="C2" s="2" t="s">
        <v>485</v>
      </c>
    </row>
    <row r="3" spans="1:6" ht="15.75" x14ac:dyDescent="0.2">
      <c r="C3" s="3" t="s">
        <v>486</v>
      </c>
    </row>
    <row r="4" spans="1:6" ht="15.75" x14ac:dyDescent="0.2">
      <c r="C4" s="3" t="s">
        <v>901</v>
      </c>
      <c r="D4" s="3"/>
      <c r="E4" s="3"/>
      <c r="F4" s="3"/>
    </row>
    <row r="5" spans="1:6" x14ac:dyDescent="0.2">
      <c r="C5" s="30"/>
    </row>
    <row r="6" spans="1:6" ht="15.75" x14ac:dyDescent="0.2">
      <c r="B6" s="31"/>
    </row>
    <row r="7" spans="1:6" ht="18.75" x14ac:dyDescent="0.2">
      <c r="A7" s="207" t="s">
        <v>654</v>
      </c>
      <c r="B7" s="207"/>
      <c r="C7" s="207"/>
      <c r="D7" s="207"/>
      <c r="E7" s="207"/>
    </row>
    <row r="8" spans="1:6" ht="18.75" x14ac:dyDescent="0.2">
      <c r="A8" s="208"/>
      <c r="B8" s="208"/>
      <c r="C8" s="32"/>
      <c r="D8" s="32"/>
      <c r="E8" s="32"/>
    </row>
    <row r="9" spans="1:6" ht="18.75" x14ac:dyDescent="0.25">
      <c r="A9" s="33"/>
      <c r="B9" s="33"/>
      <c r="C9" s="224"/>
      <c r="D9" s="34"/>
      <c r="E9" s="35" t="s">
        <v>640</v>
      </c>
    </row>
    <row r="10" spans="1:6" ht="56.25" x14ac:dyDescent="0.2">
      <c r="A10" s="36" t="s">
        <v>641</v>
      </c>
      <c r="B10" s="37" t="s">
        <v>642</v>
      </c>
      <c r="C10" s="38" t="s">
        <v>643</v>
      </c>
      <c r="D10" s="38" t="s">
        <v>644</v>
      </c>
      <c r="E10" s="38" t="s">
        <v>653</v>
      </c>
    </row>
    <row r="11" spans="1:6" ht="18.75" x14ac:dyDescent="0.2">
      <c r="A11" s="37">
        <v>1</v>
      </c>
      <c r="B11" s="37">
        <v>2</v>
      </c>
      <c r="C11" s="37">
        <v>3</v>
      </c>
      <c r="D11" s="37">
        <v>4</v>
      </c>
      <c r="E11" s="37">
        <v>5</v>
      </c>
    </row>
    <row r="12" spans="1:6" ht="18.75" x14ac:dyDescent="0.2">
      <c r="A12" s="39"/>
      <c r="B12" s="40"/>
      <c r="C12" s="41"/>
      <c r="D12" s="41"/>
      <c r="E12" s="41"/>
    </row>
    <row r="13" spans="1:6" ht="37.5" x14ac:dyDescent="0.3">
      <c r="A13" s="42" t="s">
        <v>645</v>
      </c>
      <c r="B13" s="43" t="s">
        <v>646</v>
      </c>
      <c r="C13" s="44">
        <v>3651988.1</v>
      </c>
      <c r="D13" s="44">
        <v>3332275.4</v>
      </c>
      <c r="E13" s="44">
        <v>3266630.2</v>
      </c>
      <c r="F13" s="45"/>
    </row>
    <row r="14" spans="1:6" ht="18.75" x14ac:dyDescent="0.3">
      <c r="A14" s="42"/>
      <c r="B14" s="43"/>
      <c r="C14" s="44"/>
      <c r="D14" s="44"/>
      <c r="E14" s="44"/>
    </row>
    <row r="15" spans="1:6" ht="18.75" x14ac:dyDescent="0.3">
      <c r="A15" s="46"/>
      <c r="B15" s="47"/>
      <c r="C15" s="48"/>
      <c r="D15" s="49"/>
      <c r="E15" s="50"/>
    </row>
    <row r="16" spans="1:6" ht="37.5" x14ac:dyDescent="0.3">
      <c r="A16" s="51" t="s">
        <v>647</v>
      </c>
      <c r="B16" s="52" t="s">
        <v>648</v>
      </c>
      <c r="C16" s="225">
        <f>3917696.1-153.6-3000</f>
        <v>3914542.5</v>
      </c>
      <c r="D16" s="44">
        <v>3332275.4</v>
      </c>
      <c r="E16" s="68">
        <v>3266630.2</v>
      </c>
      <c r="F16" s="53"/>
    </row>
    <row r="17" spans="1:5" ht="18.75" x14ac:dyDescent="0.3">
      <c r="A17" s="54"/>
      <c r="B17" s="55"/>
      <c r="C17" s="56"/>
      <c r="D17" s="57"/>
      <c r="E17" s="58"/>
    </row>
    <row r="18" spans="1:5" ht="12.75" customHeight="1" x14ac:dyDescent="0.2">
      <c r="A18" s="209"/>
      <c r="B18" s="211" t="s">
        <v>649</v>
      </c>
      <c r="C18" s="212">
        <f>C16-C13</f>
        <v>262554.39999999991</v>
      </c>
      <c r="D18" s="212">
        <f t="shared" ref="D18:E18" si="0">D16-D13</f>
        <v>0</v>
      </c>
      <c r="E18" s="212">
        <f t="shared" si="0"/>
        <v>0</v>
      </c>
    </row>
    <row r="19" spans="1:5" ht="24" customHeight="1" x14ac:dyDescent="0.2">
      <c r="A19" s="210"/>
      <c r="B19" s="211"/>
      <c r="C19" s="213"/>
      <c r="D19" s="213"/>
      <c r="E19" s="213"/>
    </row>
    <row r="21" spans="1:5" ht="15" hidden="1" x14ac:dyDescent="0.2">
      <c r="B21" s="59" t="s">
        <v>650</v>
      </c>
      <c r="C21" s="60">
        <v>3285092.5</v>
      </c>
      <c r="D21" s="60">
        <v>3215056.5</v>
      </c>
      <c r="E21" s="60">
        <v>3018558.8</v>
      </c>
    </row>
    <row r="22" spans="1:5" ht="15" hidden="1" x14ac:dyDescent="0.2">
      <c r="B22" s="59" t="s">
        <v>651</v>
      </c>
      <c r="C22" s="61">
        <v>3327092.5000000005</v>
      </c>
      <c r="D22" s="61">
        <v>3215056.5024999999</v>
      </c>
      <c r="E22" s="61">
        <v>3018558.8000000007</v>
      </c>
    </row>
    <row r="23" spans="1:5" ht="15" hidden="1" x14ac:dyDescent="0.2">
      <c r="B23" s="59" t="s">
        <v>652</v>
      </c>
      <c r="C23" s="61">
        <f>C21-C22</f>
        <v>-42000.000000000466</v>
      </c>
      <c r="D23" s="61">
        <f t="shared" ref="D23:E23" si="1">D21-D22</f>
        <v>-2.4999999441206455E-3</v>
      </c>
      <c r="E23" s="61">
        <f t="shared" si="1"/>
        <v>0</v>
      </c>
    </row>
    <row r="24" spans="1:5" hidden="1" x14ac:dyDescent="0.2"/>
    <row r="25" spans="1:5" hidden="1" x14ac:dyDescent="0.2"/>
    <row r="26" spans="1:5" ht="17.25" customHeight="1" x14ac:dyDescent="0.25">
      <c r="B26" s="62"/>
      <c r="C26" s="66"/>
      <c r="D26" s="67"/>
      <c r="E26" s="65"/>
    </row>
    <row r="27" spans="1:5" x14ac:dyDescent="0.2">
      <c r="C27" s="61"/>
    </row>
  </sheetData>
  <mergeCells count="7">
    <mergeCell ref="A7:E7"/>
    <mergeCell ref="A8:B8"/>
    <mergeCell ref="A18:A19"/>
    <mergeCell ref="B18:B19"/>
    <mergeCell ref="C18:C19"/>
    <mergeCell ref="D18:D19"/>
    <mergeCell ref="E18:E19"/>
  </mergeCells>
  <pageMargins left="0.39370078740157483" right="0.39370078740157483" top="0.98425196850393704" bottom="0.39370078740157483" header="0.31496062992125984" footer="0.31496062992125984"/>
  <pageSetup paperSize="9" scale="8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74"/>
  <sheetViews>
    <sheetView tabSelected="1" zoomScale="90" zoomScaleNormal="90" workbookViewId="0">
      <selection activeCell="A12" sqref="A12"/>
    </sheetView>
  </sheetViews>
  <sheetFormatPr defaultRowHeight="15.75" x14ac:dyDescent="0.2"/>
  <cols>
    <col min="1" max="1" width="118.42578125" style="3" customWidth="1"/>
    <col min="2" max="2" width="16.140625" style="3" customWidth="1"/>
    <col min="3" max="3" width="16.7109375" style="3" customWidth="1"/>
    <col min="4" max="5" width="15.140625" style="3" customWidth="1"/>
    <col min="6" max="16384" width="9.140625" style="3"/>
  </cols>
  <sheetData>
    <row r="1" spans="1:5" x14ac:dyDescent="0.2">
      <c r="A1" s="155"/>
      <c r="B1" s="28" t="s">
        <v>841</v>
      </c>
      <c r="C1" s="28"/>
      <c r="D1" s="28"/>
      <c r="E1" s="28"/>
    </row>
    <row r="2" spans="1:5" x14ac:dyDescent="0.2">
      <c r="A2" s="155"/>
      <c r="B2" s="2" t="s">
        <v>485</v>
      </c>
      <c r="C2" s="2"/>
    </row>
    <row r="3" spans="1:5" x14ac:dyDescent="0.2">
      <c r="A3" s="155"/>
      <c r="B3" s="3" t="s">
        <v>486</v>
      </c>
    </row>
    <row r="4" spans="1:5" x14ac:dyDescent="0.2">
      <c r="A4" s="155"/>
      <c r="B4" s="3" t="s">
        <v>901</v>
      </c>
    </row>
    <row r="5" spans="1:5" x14ac:dyDescent="0.2">
      <c r="A5" s="155"/>
    </row>
    <row r="6" spans="1:5" ht="36" customHeight="1" x14ac:dyDescent="0.2">
      <c r="A6" s="187" t="s">
        <v>842</v>
      </c>
      <c r="B6" s="187"/>
      <c r="C6" s="187"/>
      <c r="D6" s="187"/>
      <c r="E6" s="187"/>
    </row>
    <row r="7" spans="1:5" ht="21.75" customHeight="1" x14ac:dyDescent="0.2">
      <c r="A7" s="156"/>
      <c r="B7" s="157"/>
      <c r="C7" s="157"/>
      <c r="D7" s="156"/>
      <c r="E7" s="154" t="s">
        <v>640</v>
      </c>
    </row>
    <row r="8" spans="1:5" x14ac:dyDescent="0.2">
      <c r="A8" s="218" t="s">
        <v>843</v>
      </c>
      <c r="B8" s="214" t="s">
        <v>844</v>
      </c>
      <c r="C8" s="215"/>
      <c r="D8" s="216" t="s">
        <v>845</v>
      </c>
      <c r="E8" s="216" t="s">
        <v>846</v>
      </c>
    </row>
    <row r="9" spans="1:5" ht="61.5" customHeight="1" x14ac:dyDescent="0.2">
      <c r="A9" s="219"/>
      <c r="B9" s="159" t="s">
        <v>847</v>
      </c>
      <c r="C9" s="159" t="s">
        <v>887</v>
      </c>
      <c r="D9" s="217"/>
      <c r="E9" s="217"/>
    </row>
    <row r="10" spans="1:5" x14ac:dyDescent="0.2">
      <c r="A10" s="158">
        <v>1</v>
      </c>
      <c r="B10" s="160">
        <v>2</v>
      </c>
      <c r="C10" s="160">
        <v>3</v>
      </c>
      <c r="D10" s="158">
        <v>4</v>
      </c>
      <c r="E10" s="158">
        <v>5</v>
      </c>
    </row>
    <row r="11" spans="1:5" x14ac:dyDescent="0.2">
      <c r="A11" s="63" t="s">
        <v>848</v>
      </c>
      <c r="B11" s="161">
        <f>SUM(B12:B13)</f>
        <v>153823.4</v>
      </c>
      <c r="C11" s="161">
        <f>SUM(B12:B13)</f>
        <v>153823.4</v>
      </c>
      <c r="D11" s="161">
        <f>SUM(D12:D13)</f>
        <v>148278.79999999999</v>
      </c>
      <c r="E11" s="161">
        <f>SUM(E12:E13)</f>
        <v>154670.29999999999</v>
      </c>
    </row>
    <row r="12" spans="1:5" ht="31.5" x14ac:dyDescent="0.2">
      <c r="A12" s="162" t="s">
        <v>849</v>
      </c>
      <c r="B12" s="163">
        <v>151540.9</v>
      </c>
      <c r="C12" s="163">
        <v>151540.9</v>
      </c>
      <c r="D12" s="163">
        <v>148278.79999999999</v>
      </c>
      <c r="E12" s="163">
        <v>154670.29999999999</v>
      </c>
    </row>
    <row r="13" spans="1:5" ht="31.5" x14ac:dyDescent="0.2">
      <c r="A13" s="162" t="s">
        <v>850</v>
      </c>
      <c r="B13" s="163">
        <f>410.4+1872.1</f>
        <v>2282.5</v>
      </c>
      <c r="C13" s="163">
        <v>2282.5</v>
      </c>
      <c r="D13" s="163"/>
      <c r="E13" s="164"/>
    </row>
    <row r="14" spans="1:5" x14ac:dyDescent="0.2">
      <c r="A14" s="63" t="s">
        <v>851</v>
      </c>
      <c r="B14" s="165">
        <f>SUM(B15:B16)</f>
        <v>5084.5999999999995</v>
      </c>
      <c r="C14" s="165">
        <v>5084.5999999999995</v>
      </c>
      <c r="D14" s="165">
        <f t="shared" ref="D14:E14" si="0">SUM(D15:D16)</f>
        <v>4999.2999999999993</v>
      </c>
      <c r="E14" s="165">
        <f t="shared" si="0"/>
        <v>4998.8999999999996</v>
      </c>
    </row>
    <row r="15" spans="1:5" ht="31.5" x14ac:dyDescent="0.2">
      <c r="A15" s="166" t="s">
        <v>52</v>
      </c>
      <c r="B15" s="163">
        <f>11.3-7.6</f>
        <v>3.7000000000000011</v>
      </c>
      <c r="C15" s="163">
        <v>3.7000000000000011</v>
      </c>
      <c r="D15" s="163">
        <f>10.9-7</f>
        <v>3.9000000000000004</v>
      </c>
      <c r="E15" s="163">
        <f>10.9-7.4</f>
        <v>3.5</v>
      </c>
    </row>
    <row r="16" spans="1:5" ht="23.25" customHeight="1" x14ac:dyDescent="0.2">
      <c r="A16" s="166" t="s">
        <v>90</v>
      </c>
      <c r="B16" s="163">
        <f>4780+300.9</f>
        <v>5080.8999999999996</v>
      </c>
      <c r="C16" s="163">
        <v>5080.8999999999996</v>
      </c>
      <c r="D16" s="163">
        <f>4995.4+0</f>
        <v>4995.3999999999996</v>
      </c>
      <c r="E16" s="163">
        <f>4995.4+0</f>
        <v>4995.3999999999996</v>
      </c>
    </row>
    <row r="17" spans="1:5" ht="24" customHeight="1" x14ac:dyDescent="0.2">
      <c r="A17" s="63" t="s">
        <v>852</v>
      </c>
      <c r="B17" s="161">
        <f>SUM(B18:B34)</f>
        <v>1208054.0140000002</v>
      </c>
      <c r="C17" s="161">
        <f>SUM(C18:C34)</f>
        <v>1208054.0140000002</v>
      </c>
      <c r="D17" s="161">
        <f>SUM(D18:D34)</f>
        <v>1208163.1130000001</v>
      </c>
      <c r="E17" s="161">
        <f>SUM(E18:E34)</f>
        <v>1216979.2479999999</v>
      </c>
    </row>
    <row r="18" spans="1:5" ht="31.5" x14ac:dyDescent="0.2">
      <c r="A18" s="166" t="s">
        <v>853</v>
      </c>
      <c r="B18" s="163">
        <f>1137129.3+3616.5+5416.5</f>
        <v>1146162.3</v>
      </c>
      <c r="C18" s="163">
        <f>1137129.3+3616.5+5416.5</f>
        <v>1146162.3</v>
      </c>
      <c r="D18" s="163">
        <f>1137193.5+6914.4+3325.8</f>
        <v>1147433.7</v>
      </c>
      <c r="E18" s="163">
        <f>1140862.5+6971.9+3322</f>
        <v>1151156.3999999999</v>
      </c>
    </row>
    <row r="19" spans="1:5" ht="31.5" customHeight="1" x14ac:dyDescent="0.2">
      <c r="A19" s="166" t="s">
        <v>457</v>
      </c>
      <c r="B19" s="163">
        <f>5418.6+123.6</f>
        <v>5542.2000000000007</v>
      </c>
      <c r="C19" s="163">
        <f>5418.6+123.6</f>
        <v>5542.2000000000007</v>
      </c>
      <c r="D19" s="163">
        <f>5647.3+121.4</f>
        <v>5768.7</v>
      </c>
      <c r="E19" s="163">
        <f>5647.3+121.4</f>
        <v>5768.7</v>
      </c>
    </row>
    <row r="20" spans="1:5" ht="31.5" x14ac:dyDescent="0.2">
      <c r="A20" s="162" t="s">
        <v>854</v>
      </c>
      <c r="B20" s="163">
        <v>538.1</v>
      </c>
      <c r="C20" s="163">
        <v>538.1</v>
      </c>
      <c r="D20" s="163">
        <v>612.1</v>
      </c>
      <c r="E20" s="163">
        <v>777.2</v>
      </c>
    </row>
    <row r="21" spans="1:5" ht="47.25" x14ac:dyDescent="0.2">
      <c r="A21" s="166" t="s">
        <v>709</v>
      </c>
      <c r="B21" s="163">
        <v>16565.5</v>
      </c>
      <c r="C21" s="163">
        <v>16565.5</v>
      </c>
      <c r="D21" s="163">
        <v>16565.5</v>
      </c>
      <c r="E21" s="163">
        <v>19326.435000000001</v>
      </c>
    </row>
    <row r="22" spans="1:5" ht="45.75" customHeight="1" x14ac:dyDescent="0.2">
      <c r="A22" s="166" t="s">
        <v>31</v>
      </c>
      <c r="B22" s="163">
        <f>291.7+6.8</f>
        <v>298.5</v>
      </c>
      <c r="C22" s="163">
        <f>291.7+6.8</f>
        <v>298.5</v>
      </c>
      <c r="D22" s="163">
        <f>202.9+4.5</f>
        <v>207.4</v>
      </c>
      <c r="E22" s="163">
        <f>202.9+4.5</f>
        <v>207.4</v>
      </c>
    </row>
    <row r="23" spans="1:5" x14ac:dyDescent="0.2">
      <c r="A23" s="166" t="s">
        <v>330</v>
      </c>
      <c r="B23" s="163">
        <v>26250.1</v>
      </c>
      <c r="C23" s="163">
        <v>26250.1</v>
      </c>
      <c r="D23" s="163">
        <v>27695.1</v>
      </c>
      <c r="E23" s="163">
        <v>29862.5</v>
      </c>
    </row>
    <row r="24" spans="1:5" ht="47.25" x14ac:dyDescent="0.2">
      <c r="A24" s="166" t="s">
        <v>346</v>
      </c>
      <c r="B24" s="163">
        <v>4853.3</v>
      </c>
      <c r="C24" s="163">
        <v>4853.3</v>
      </c>
      <c r="D24" s="163">
        <v>4853.3</v>
      </c>
      <c r="E24" s="163">
        <v>4853.3</v>
      </c>
    </row>
    <row r="25" spans="1:5" ht="31.5" x14ac:dyDescent="0.2">
      <c r="A25" s="166" t="s">
        <v>33</v>
      </c>
      <c r="B25" s="163">
        <v>2918.5</v>
      </c>
      <c r="C25" s="163">
        <v>2918.5</v>
      </c>
      <c r="D25" s="163">
        <v>0</v>
      </c>
      <c r="E25" s="20">
        <v>0</v>
      </c>
    </row>
    <row r="26" spans="1:5" ht="31.5" x14ac:dyDescent="0.2">
      <c r="A26" s="166" t="s">
        <v>50</v>
      </c>
      <c r="B26" s="163">
        <f>0.6+0.014</f>
        <v>0.61399999999999999</v>
      </c>
      <c r="C26" s="163">
        <f>0.6+0.014</f>
        <v>0.61399999999999999</v>
      </c>
      <c r="D26" s="163">
        <f>0.6+0.013</f>
        <v>0.61299999999999999</v>
      </c>
      <c r="E26" s="163">
        <f>0.6+0.013</f>
        <v>0.61299999999999999</v>
      </c>
    </row>
    <row r="27" spans="1:5" ht="31.5" x14ac:dyDescent="0.2">
      <c r="A27" s="166" t="s">
        <v>855</v>
      </c>
      <c r="B27" s="163">
        <f>1037.7+22.5</f>
        <v>1060.2</v>
      </c>
      <c r="C27" s="163">
        <f>1037.7+22.5</f>
        <v>1060.2</v>
      </c>
      <c r="D27" s="163">
        <f>1079.4+22.1</f>
        <v>1101.5</v>
      </c>
      <c r="E27" s="163">
        <f>1079.4+22.1</f>
        <v>1101.5</v>
      </c>
    </row>
    <row r="28" spans="1:5" x14ac:dyDescent="0.2">
      <c r="A28" s="166" t="s">
        <v>45</v>
      </c>
      <c r="B28" s="163">
        <v>70.3</v>
      </c>
      <c r="C28" s="163">
        <v>70.3</v>
      </c>
      <c r="D28" s="163">
        <v>70.3</v>
      </c>
      <c r="E28" s="163">
        <v>70.3</v>
      </c>
    </row>
    <row r="29" spans="1:5" x14ac:dyDescent="0.2">
      <c r="A29" s="166" t="s">
        <v>47</v>
      </c>
      <c r="B29" s="163">
        <f>310.6+7.3</f>
        <v>317.90000000000003</v>
      </c>
      <c r="C29" s="163">
        <f>310.6+7.3</f>
        <v>317.90000000000003</v>
      </c>
      <c r="D29" s="163">
        <f>324+7.1</f>
        <v>331.1</v>
      </c>
      <c r="E29" s="163">
        <f>324+7.1</f>
        <v>331.1</v>
      </c>
    </row>
    <row r="30" spans="1:5" ht="31.5" x14ac:dyDescent="0.2">
      <c r="A30" s="166" t="s">
        <v>414</v>
      </c>
      <c r="B30" s="163">
        <f>107.5+2.5</f>
        <v>110</v>
      </c>
      <c r="C30" s="163">
        <f>107.5+2.5</f>
        <v>110</v>
      </c>
      <c r="D30" s="163">
        <f>112.2+2.5</f>
        <v>114.7</v>
      </c>
      <c r="E30" s="163">
        <f>112.2+2.5</f>
        <v>114.7</v>
      </c>
    </row>
    <row r="31" spans="1:5" ht="18.75" customHeight="1" x14ac:dyDescent="0.2">
      <c r="A31" s="166" t="s">
        <v>124</v>
      </c>
      <c r="B31" s="163">
        <v>2359.1999999999998</v>
      </c>
      <c r="C31" s="163">
        <v>2359.1999999999998</v>
      </c>
      <c r="D31" s="163">
        <v>2359.1999999999998</v>
      </c>
      <c r="E31" s="163">
        <v>2359.1999999999998</v>
      </c>
    </row>
    <row r="32" spans="1:5" ht="31.5" x14ac:dyDescent="0.2">
      <c r="A32" s="166" t="s">
        <v>126</v>
      </c>
      <c r="B32" s="163">
        <f>103.8+2.5</f>
        <v>106.3</v>
      </c>
      <c r="C32" s="163">
        <f>103.8+2.5</f>
        <v>106.3</v>
      </c>
      <c r="D32" s="163">
        <f>108.4+2.4</f>
        <v>110.80000000000001</v>
      </c>
      <c r="E32" s="163">
        <f>108.4+2.4</f>
        <v>110.80000000000001</v>
      </c>
    </row>
    <row r="33" spans="1:5" ht="33.75" customHeight="1" x14ac:dyDescent="0.2">
      <c r="A33" s="166" t="s">
        <v>519</v>
      </c>
      <c r="B33" s="163">
        <f>18.2+0.5</f>
        <v>18.7</v>
      </c>
      <c r="C33" s="163">
        <f>18.2+0.5</f>
        <v>18.7</v>
      </c>
      <c r="D33" s="163">
        <f>19.1+0.4</f>
        <v>19.5</v>
      </c>
      <c r="E33" s="163">
        <f>19.1+0.4</f>
        <v>19.5</v>
      </c>
    </row>
    <row r="34" spans="1:5" ht="35.25" customHeight="1" x14ac:dyDescent="0.2">
      <c r="A34" s="13" t="s">
        <v>658</v>
      </c>
      <c r="B34" s="163">
        <f>861.9+20.4</f>
        <v>882.3</v>
      </c>
      <c r="C34" s="163">
        <f>861.9+20.4</f>
        <v>882.3</v>
      </c>
      <c r="D34" s="163">
        <f>899.6+20</f>
        <v>919.6</v>
      </c>
      <c r="E34" s="163">
        <f>899.6+20</f>
        <v>919.6</v>
      </c>
    </row>
    <row r="35" spans="1:5" ht="23.25" customHeight="1" x14ac:dyDescent="0.2">
      <c r="A35" s="63" t="s">
        <v>856</v>
      </c>
      <c r="B35" s="161">
        <f>SUM(B36:B67)</f>
        <v>748725.86578999995</v>
      </c>
      <c r="C35" s="161">
        <f>SUM(C36:C67)</f>
        <v>776932.10883999988</v>
      </c>
      <c r="D35" s="161">
        <f t="shared" ref="D35:E35" si="1">SUM(D36:D67)</f>
        <v>449746.20509</v>
      </c>
      <c r="E35" s="161">
        <f t="shared" si="1"/>
        <v>326923.73319999996</v>
      </c>
    </row>
    <row r="36" spans="1:5" ht="36" customHeight="1" x14ac:dyDescent="0.2">
      <c r="A36" s="166" t="s">
        <v>321</v>
      </c>
      <c r="B36" s="163">
        <v>54531.7</v>
      </c>
      <c r="C36" s="163">
        <v>54531.7</v>
      </c>
      <c r="D36" s="163">
        <v>51567</v>
      </c>
      <c r="E36" s="163">
        <v>51567</v>
      </c>
    </row>
    <row r="37" spans="1:5" ht="31.5" x14ac:dyDescent="0.2">
      <c r="A37" s="166" t="s">
        <v>323</v>
      </c>
      <c r="B37" s="163">
        <f>92669.571+4284.65-5677.8</f>
        <v>91276.420999999988</v>
      </c>
      <c r="C37" s="163">
        <f>92669.571+4284.65-5677.8</f>
        <v>91276.420999999988</v>
      </c>
      <c r="D37" s="163">
        <f>90568.1+4297.868-5895.9</f>
        <v>88970.068000000014</v>
      </c>
      <c r="E37" s="163">
        <f>90554.8+6338.23-8721.8</f>
        <v>88171.23</v>
      </c>
    </row>
    <row r="38" spans="1:5" ht="94.5" x14ac:dyDescent="0.2">
      <c r="A38" s="166" t="s">
        <v>857</v>
      </c>
      <c r="B38" s="163">
        <v>5620.4</v>
      </c>
      <c r="C38" s="163">
        <v>5620.4</v>
      </c>
      <c r="D38" s="163">
        <v>5555.8</v>
      </c>
      <c r="E38" s="163">
        <v>5491.2</v>
      </c>
    </row>
    <row r="39" spans="1:5" x14ac:dyDescent="0.2">
      <c r="A39" s="166" t="s">
        <v>614</v>
      </c>
      <c r="B39" s="20">
        <f>1400+3500+19848</f>
        <v>24748</v>
      </c>
      <c r="C39" s="20">
        <f>4900+19848</f>
        <v>24748</v>
      </c>
      <c r="D39" s="20">
        <v>1050</v>
      </c>
      <c r="E39" s="20">
        <v>0</v>
      </c>
    </row>
    <row r="40" spans="1:5" ht="25.5" customHeight="1" x14ac:dyDescent="0.2">
      <c r="A40" s="166" t="s">
        <v>858</v>
      </c>
      <c r="B40" s="167">
        <v>14315.992</v>
      </c>
      <c r="C40" s="167">
        <v>14315.992</v>
      </c>
      <c r="D40" s="20">
        <v>10761.941999999999</v>
      </c>
      <c r="E40" s="20">
        <v>9729.1890000000003</v>
      </c>
    </row>
    <row r="41" spans="1:5" ht="31.5" x14ac:dyDescent="0.2">
      <c r="A41" s="166" t="s">
        <v>859</v>
      </c>
      <c r="B41" s="163">
        <v>533.9</v>
      </c>
      <c r="C41" s="163">
        <v>533.9</v>
      </c>
      <c r="D41" s="163">
        <v>0</v>
      </c>
      <c r="E41" s="163">
        <v>0</v>
      </c>
    </row>
    <row r="42" spans="1:5" ht="31.5" x14ac:dyDescent="0.2">
      <c r="A42" s="166" t="s">
        <v>860</v>
      </c>
      <c r="B42" s="163">
        <v>30000</v>
      </c>
      <c r="C42" s="163">
        <v>30000</v>
      </c>
      <c r="D42" s="163">
        <v>30000</v>
      </c>
      <c r="E42" s="163">
        <v>30000</v>
      </c>
    </row>
    <row r="43" spans="1:5" ht="20.25" customHeight="1" x14ac:dyDescent="0.2">
      <c r="A43" s="166" t="s">
        <v>861</v>
      </c>
      <c r="B43" s="163">
        <v>97.9</v>
      </c>
      <c r="C43" s="163">
        <v>97.9</v>
      </c>
      <c r="D43" s="163">
        <v>372.4</v>
      </c>
      <c r="E43" s="163">
        <v>372.4</v>
      </c>
    </row>
    <row r="44" spans="1:5" ht="31.5" x14ac:dyDescent="0.2">
      <c r="A44" s="166" t="s">
        <v>862</v>
      </c>
      <c r="B44" s="163">
        <f>1904+1808.84574-1808.79759</f>
        <v>1904.0481499999999</v>
      </c>
      <c r="C44" s="163">
        <v>1904.04</v>
      </c>
      <c r="D44" s="163">
        <v>6822.7</v>
      </c>
      <c r="E44" s="163">
        <v>9640.1</v>
      </c>
    </row>
    <row r="45" spans="1:5" ht="21" customHeight="1" x14ac:dyDescent="0.2">
      <c r="A45" s="166" t="s">
        <v>863</v>
      </c>
      <c r="B45" s="163">
        <v>3043.64813</v>
      </c>
      <c r="C45" s="163">
        <v>4348.0687600000001</v>
      </c>
      <c r="D45" s="163">
        <v>0</v>
      </c>
      <c r="E45" s="163">
        <v>0</v>
      </c>
    </row>
    <row r="46" spans="1:5" x14ac:dyDescent="0.2">
      <c r="A46" s="166" t="s">
        <v>864</v>
      </c>
      <c r="B46" s="163">
        <v>162042.34805999999</v>
      </c>
      <c r="C46" s="163">
        <v>162042.34805999999</v>
      </c>
      <c r="D46" s="163">
        <v>49283.3</v>
      </c>
      <c r="E46" s="163">
        <v>0</v>
      </c>
    </row>
    <row r="47" spans="1:5" x14ac:dyDescent="0.2">
      <c r="A47" s="166" t="s">
        <v>865</v>
      </c>
      <c r="B47" s="163">
        <v>14083.64704</v>
      </c>
      <c r="C47" s="163">
        <v>14083.64704</v>
      </c>
      <c r="D47" s="163">
        <v>22635.33122</v>
      </c>
      <c r="E47" s="20">
        <v>0</v>
      </c>
    </row>
    <row r="48" spans="1:5" ht="26.25" customHeight="1" x14ac:dyDescent="0.2">
      <c r="A48" s="166" t="s">
        <v>866</v>
      </c>
      <c r="B48" s="163">
        <v>2603.3661099999999</v>
      </c>
      <c r="C48" s="163">
        <v>2603.3661099999999</v>
      </c>
      <c r="D48" s="163">
        <v>0</v>
      </c>
      <c r="E48" s="20">
        <v>0</v>
      </c>
    </row>
    <row r="49" spans="1:5" ht="24" customHeight="1" x14ac:dyDescent="0.2">
      <c r="A49" s="166" t="s">
        <v>867</v>
      </c>
      <c r="B49" s="163">
        <v>6973.741</v>
      </c>
      <c r="C49" s="163">
        <v>6973.7</v>
      </c>
      <c r="D49" s="163">
        <v>0</v>
      </c>
      <c r="E49" s="20">
        <v>0</v>
      </c>
    </row>
    <row r="50" spans="1:5" ht="47.25" customHeight="1" x14ac:dyDescent="0.2">
      <c r="A50" s="166" t="s">
        <v>637</v>
      </c>
      <c r="B50" s="163">
        <v>11794.4</v>
      </c>
      <c r="C50" s="163">
        <v>11794.4</v>
      </c>
      <c r="D50" s="163">
        <v>15339.4</v>
      </c>
      <c r="E50" s="163">
        <v>13481.4</v>
      </c>
    </row>
    <row r="51" spans="1:5" ht="43.5" customHeight="1" x14ac:dyDescent="0.2">
      <c r="A51" s="166" t="s">
        <v>622</v>
      </c>
      <c r="B51" s="163">
        <f>33654.9-0.09092+0.04258</f>
        <v>33654.85166</v>
      </c>
      <c r="C51" s="163">
        <v>33654.879999999997</v>
      </c>
      <c r="D51" s="163">
        <v>37285.300000000003</v>
      </c>
      <c r="E51" s="163">
        <v>37178.400000000001</v>
      </c>
    </row>
    <row r="52" spans="1:5" ht="31.5" x14ac:dyDescent="0.2">
      <c r="A52" s="166" t="s">
        <v>868</v>
      </c>
      <c r="B52" s="163">
        <v>46889.9</v>
      </c>
      <c r="C52" s="163">
        <v>46889.9</v>
      </c>
      <c r="D52" s="163">
        <v>67726</v>
      </c>
      <c r="E52" s="163">
        <v>67790.8</v>
      </c>
    </row>
    <row r="53" spans="1:5" ht="33" customHeight="1" x14ac:dyDescent="0.2">
      <c r="A53" s="166" t="s">
        <v>869</v>
      </c>
      <c r="B53" s="163">
        <f>57831.5575+5401.9425</f>
        <v>63233.5</v>
      </c>
      <c r="C53" s="163">
        <f>63233.5+26901.8685</f>
        <v>90135.368499999997</v>
      </c>
      <c r="D53" s="163">
        <v>0</v>
      </c>
      <c r="E53" s="163">
        <v>0</v>
      </c>
    </row>
    <row r="54" spans="1:5" ht="17.25" customHeight="1" x14ac:dyDescent="0.2">
      <c r="A54" s="166" t="s">
        <v>870</v>
      </c>
      <c r="B54" s="20">
        <f>18253.48795+11216.7783+60000+22529.73375+916.45417+48.23443</f>
        <v>112964.68859999999</v>
      </c>
      <c r="C54" s="20">
        <f>112000+48.23443+916.45417</f>
        <v>112964.68859999999</v>
      </c>
      <c r="D54" s="20">
        <v>42000</v>
      </c>
      <c r="E54" s="20"/>
    </row>
    <row r="55" spans="1:5" x14ac:dyDescent="0.2">
      <c r="A55" s="166" t="s">
        <v>871</v>
      </c>
      <c r="B55" s="20">
        <f>641.7-0.015</f>
        <v>641.68500000000006</v>
      </c>
      <c r="C55" s="20">
        <v>641.67999999999995</v>
      </c>
      <c r="D55" s="20">
        <v>0</v>
      </c>
      <c r="E55" s="20">
        <v>0</v>
      </c>
    </row>
    <row r="56" spans="1:5" x14ac:dyDescent="0.2">
      <c r="A56" s="166" t="s">
        <v>872</v>
      </c>
      <c r="B56" s="20">
        <v>1099.98</v>
      </c>
      <c r="C56" s="20">
        <v>1099.98</v>
      </c>
      <c r="D56" s="20">
        <v>0</v>
      </c>
      <c r="E56" s="20">
        <v>0</v>
      </c>
    </row>
    <row r="57" spans="1:5" x14ac:dyDescent="0.2">
      <c r="A57" s="166" t="s">
        <v>873</v>
      </c>
      <c r="B57" s="20">
        <v>2611.5</v>
      </c>
      <c r="C57" s="20">
        <v>2611.5</v>
      </c>
      <c r="D57" s="20">
        <v>0</v>
      </c>
      <c r="E57" s="20">
        <v>0</v>
      </c>
    </row>
    <row r="58" spans="1:5" ht="21.75" customHeight="1" x14ac:dyDescent="0.2">
      <c r="A58" s="166" t="s">
        <v>757</v>
      </c>
      <c r="B58" s="20">
        <v>1802.7</v>
      </c>
      <c r="C58" s="20">
        <v>1802.7</v>
      </c>
      <c r="D58" s="20">
        <v>0</v>
      </c>
      <c r="E58" s="20">
        <v>0</v>
      </c>
    </row>
    <row r="59" spans="1:5" ht="30.75" customHeight="1" x14ac:dyDescent="0.2">
      <c r="A59" s="166" t="s">
        <v>874</v>
      </c>
      <c r="B59" s="20">
        <v>7225.2202699999998</v>
      </c>
      <c r="C59" s="20">
        <v>7225.2</v>
      </c>
      <c r="D59" s="20">
        <v>0</v>
      </c>
      <c r="E59" s="20">
        <v>0</v>
      </c>
    </row>
    <row r="60" spans="1:5" ht="54" customHeight="1" x14ac:dyDescent="0.2">
      <c r="A60" s="166" t="s">
        <v>875</v>
      </c>
      <c r="B60" s="20">
        <v>5238.3999999999996</v>
      </c>
      <c r="C60" s="20">
        <v>5238.3999999999996</v>
      </c>
      <c r="D60" s="20">
        <v>0</v>
      </c>
      <c r="E60" s="20">
        <v>0</v>
      </c>
    </row>
    <row r="61" spans="1:5" ht="27" customHeight="1" x14ac:dyDescent="0.2">
      <c r="A61" s="166" t="s">
        <v>876</v>
      </c>
      <c r="B61" s="20">
        <v>0</v>
      </c>
      <c r="C61" s="20">
        <v>0</v>
      </c>
      <c r="D61" s="20">
        <v>6874.94967</v>
      </c>
      <c r="E61" s="20">
        <v>0</v>
      </c>
    </row>
    <row r="62" spans="1:5" ht="31.5" x14ac:dyDescent="0.2">
      <c r="A62" s="166" t="s">
        <v>877</v>
      </c>
      <c r="B62" s="20">
        <v>1457.5</v>
      </c>
      <c r="C62" s="20">
        <v>1457.5</v>
      </c>
      <c r="D62" s="20">
        <v>0</v>
      </c>
      <c r="E62" s="20">
        <v>0</v>
      </c>
    </row>
    <row r="63" spans="1:5" ht="31.5" x14ac:dyDescent="0.2">
      <c r="A63" s="166" t="s">
        <v>878</v>
      </c>
      <c r="B63" s="20">
        <f>33275.4-0.08</f>
        <v>33275.32</v>
      </c>
      <c r="C63" s="20">
        <f>33275.4-0.08</f>
        <v>33275.32</v>
      </c>
      <c r="D63" s="20">
        <v>0</v>
      </c>
      <c r="E63" s="20">
        <v>0</v>
      </c>
    </row>
    <row r="64" spans="1:5" ht="31.5" x14ac:dyDescent="0.2">
      <c r="A64" s="166" t="s">
        <v>742</v>
      </c>
      <c r="B64" s="20">
        <v>300.43099999999998</v>
      </c>
      <c r="C64" s="20">
        <v>300.43099999999998</v>
      </c>
      <c r="D64" s="20">
        <v>0</v>
      </c>
      <c r="E64" s="20">
        <v>0</v>
      </c>
    </row>
    <row r="65" spans="1:5" ht="35.25" customHeight="1" x14ac:dyDescent="0.2">
      <c r="A65" s="166" t="s">
        <v>879</v>
      </c>
      <c r="B65" s="20">
        <v>1171.5999999999999</v>
      </c>
      <c r="C65" s="20">
        <v>1171.5999999999999</v>
      </c>
      <c r="D65" s="20">
        <v>0</v>
      </c>
      <c r="E65" s="20">
        <v>0</v>
      </c>
    </row>
    <row r="66" spans="1:5" ht="72" customHeight="1" x14ac:dyDescent="0.2">
      <c r="A66" s="166" t="s">
        <v>674</v>
      </c>
      <c r="B66" s="20">
        <v>11947.47777</v>
      </c>
      <c r="C66" s="20">
        <v>11947.47777</v>
      </c>
      <c r="D66" s="20">
        <v>11883.712</v>
      </c>
      <c r="E66" s="20">
        <v>11883.712</v>
      </c>
    </row>
    <row r="67" spans="1:5" ht="30" customHeight="1" x14ac:dyDescent="0.2">
      <c r="A67" s="166" t="s">
        <v>880</v>
      </c>
      <c r="B67" s="20">
        <v>1641.6</v>
      </c>
      <c r="C67" s="20">
        <v>1641.6</v>
      </c>
      <c r="D67" s="20">
        <v>1618.3022000000001</v>
      </c>
      <c r="E67" s="20">
        <v>1618.3022000000001</v>
      </c>
    </row>
    <row r="68" spans="1:5" ht="24.75" customHeight="1" x14ac:dyDescent="0.2">
      <c r="A68" s="63" t="s">
        <v>881</v>
      </c>
      <c r="B68" s="168">
        <f>B14+B17+B35+B11</f>
        <v>2115687.8797900002</v>
      </c>
      <c r="C68" s="168">
        <f>C14+C17+C35+C11</f>
        <v>2143894.1228400003</v>
      </c>
      <c r="D68" s="168">
        <f>D14+D17+D35+D11</f>
        <v>1811187.4180900003</v>
      </c>
      <c r="E68" s="168">
        <f>E14+E17+E35+E11</f>
        <v>1703572.1811999998</v>
      </c>
    </row>
    <row r="69" spans="1:5" ht="20.25" hidden="1" customHeight="1" x14ac:dyDescent="0.2">
      <c r="A69" s="169" t="s">
        <v>882</v>
      </c>
      <c r="B69" s="170">
        <f>B68-B11</f>
        <v>1961864.4797900002</v>
      </c>
      <c r="C69" s="170">
        <f>C68-C11</f>
        <v>1990070.7228400004</v>
      </c>
      <c r="D69" s="170">
        <f>D68-D11</f>
        <v>1662908.6180900002</v>
      </c>
      <c r="E69" s="170">
        <f>E68-E11</f>
        <v>1548901.8811999997</v>
      </c>
    </row>
    <row r="70" spans="1:5" hidden="1" x14ac:dyDescent="0.2">
      <c r="B70" s="174" t="s">
        <v>888</v>
      </c>
      <c r="C70" s="175">
        <f>C69-B69</f>
        <v>28206.243050000165</v>
      </c>
    </row>
    <row r="71" spans="1:5" x14ac:dyDescent="0.2">
      <c r="C71" s="171"/>
    </row>
    <row r="72" spans="1:5" x14ac:dyDescent="0.2">
      <c r="C72" s="171"/>
    </row>
    <row r="74" spans="1:5" x14ac:dyDescent="0.2">
      <c r="D74" s="171"/>
    </row>
  </sheetData>
  <mergeCells count="5">
    <mergeCell ref="A6:E6"/>
    <mergeCell ref="B8:C8"/>
    <mergeCell ref="D8:D9"/>
    <mergeCell ref="E8:E9"/>
    <mergeCell ref="A8:A9"/>
  </mergeCells>
  <pageMargins left="0.39370078740157483" right="0.39370078740157483" top="0.98425196850393704" bottom="0.39370078740157483" header="0.31496062992125984" footer="0.31496062992125984"/>
  <pageSetup paperSize="9" scale="78" fitToHeight="0" orientation="landscape" r:id="rId1"/>
  <headerFooter differentFirst="1">
    <oddHeader xml:space="preserve">&amp;C&amp;P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Дх 2023-2025</vt:lpstr>
      <vt:lpstr>МП </vt:lpstr>
      <vt:lpstr>вед. </vt:lpstr>
      <vt:lpstr>источн</vt:lpstr>
      <vt:lpstr>госполномоч.</vt:lpstr>
      <vt:lpstr>'вед. '!APPT</vt:lpstr>
      <vt:lpstr>'вед. '!SIGN</vt:lpstr>
      <vt:lpstr>'вед. '!Заголовки_для_печати</vt:lpstr>
      <vt:lpstr>госполномоч.!Заголовки_для_печати</vt:lpstr>
      <vt:lpstr>'МП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Копанева Юлия Евгеньевна</dc:creator>
  <dc:description>POI HSSF rep:2.53.0.125</dc:description>
  <cp:lastModifiedBy>Чекан Нина Александровна</cp:lastModifiedBy>
  <cp:lastPrinted>2023-04-26T12:29:19Z</cp:lastPrinted>
  <dcterms:created xsi:type="dcterms:W3CDTF">2021-09-22T04:47:41Z</dcterms:created>
  <dcterms:modified xsi:type="dcterms:W3CDTF">2023-04-26T12:29:23Z</dcterms:modified>
</cp:coreProperties>
</file>